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885" tabRatio="500"/>
  </bookViews>
  <sheets>
    <sheet name="Поправки февраль" sheetId="8" r:id="rId1"/>
  </sheets>
  <externalReferences>
    <externalReference r:id="rId2"/>
    <externalReference r:id="rId3"/>
    <externalReference r:id="rId4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54" i="8"/>
  <c r="H588" l="1"/>
  <c r="G1248"/>
  <c r="K1088"/>
  <c r="J1089"/>
  <c r="J1088" s="1"/>
  <c r="K1087"/>
  <c r="G385" l="1"/>
  <c r="G23" l="1"/>
  <c r="G22"/>
  <c r="G21"/>
  <c r="K1146"/>
  <c r="J1146"/>
  <c r="G1146"/>
  <c r="K1248"/>
  <c r="J1248"/>
  <c r="H1256"/>
  <c r="I1256" s="1"/>
  <c r="J1255"/>
  <c r="K1255"/>
  <c r="J1254"/>
  <c r="K1254"/>
  <c r="J1253"/>
  <c r="K1253"/>
  <c r="G1255"/>
  <c r="G1254" s="1"/>
  <c r="G1253" s="1"/>
  <c r="H389"/>
  <c r="I389" s="1"/>
  <c r="J388"/>
  <c r="J387" s="1"/>
  <c r="J386" s="1"/>
  <c r="K388"/>
  <c r="K387"/>
  <c r="K386" s="1"/>
  <c r="G388"/>
  <c r="G387"/>
  <c r="G386" s="1"/>
  <c r="H388" l="1"/>
  <c r="I388" s="1"/>
  <c r="H1255"/>
  <c r="H1254" s="1"/>
  <c r="H387"/>
  <c r="I1254"/>
  <c r="H1253"/>
  <c r="I1255"/>
  <c r="H138"/>
  <c r="I138" s="1"/>
  <c r="J137"/>
  <c r="K137"/>
  <c r="J136"/>
  <c r="K136"/>
  <c r="J135"/>
  <c r="K135"/>
  <c r="G137"/>
  <c r="G136" s="1"/>
  <c r="G135" s="1"/>
  <c r="K696"/>
  <c r="K697"/>
  <c r="J696"/>
  <c r="J697"/>
  <c r="H697"/>
  <c r="I697" s="1"/>
  <c r="H696"/>
  <c r="I696"/>
  <c r="G695"/>
  <c r="G694" s="1"/>
  <c r="G693" s="1"/>
  <c r="K701"/>
  <c r="K702"/>
  <c r="J701"/>
  <c r="J702"/>
  <c r="K710"/>
  <c r="J710"/>
  <c r="K706"/>
  <c r="J706"/>
  <c r="G705"/>
  <c r="G704" s="1"/>
  <c r="G703" s="1"/>
  <c r="H706"/>
  <c r="I706" s="1"/>
  <c r="K722"/>
  <c r="J722"/>
  <c r="K726"/>
  <c r="J726"/>
  <c r="H722"/>
  <c r="H721" s="1"/>
  <c r="G721"/>
  <c r="G720" s="1"/>
  <c r="G719" s="1"/>
  <c r="H1090"/>
  <c r="H726"/>
  <c r="H710"/>
  <c r="H702"/>
  <c r="H701"/>
  <c r="H570" s="1"/>
  <c r="H1241"/>
  <c r="H1146" s="1"/>
  <c r="H545"/>
  <c r="H540"/>
  <c r="H537"/>
  <c r="H533"/>
  <c r="H530"/>
  <c r="H526"/>
  <c r="H523"/>
  <c r="H499"/>
  <c r="H471"/>
  <c r="H456"/>
  <c r="H444"/>
  <c r="H411"/>
  <c r="H401"/>
  <c r="H342" s="1"/>
  <c r="H397"/>
  <c r="H393"/>
  <c r="H384"/>
  <c r="H381"/>
  <c r="H363"/>
  <c r="H354"/>
  <c r="H349"/>
  <c r="H339"/>
  <c r="H336"/>
  <c r="H332"/>
  <c r="H329"/>
  <c r="H326"/>
  <c r="H299"/>
  <c r="H285"/>
  <c r="H280"/>
  <c r="H275"/>
  <c r="H270"/>
  <c r="H259"/>
  <c r="H253"/>
  <c r="H248"/>
  <c r="H243"/>
  <c r="H235"/>
  <c r="H228"/>
  <c r="H221"/>
  <c r="H213"/>
  <c r="H210"/>
  <c r="H198"/>
  <c r="H195"/>
  <c r="H192"/>
  <c r="H178"/>
  <c r="H175"/>
  <c r="H171"/>
  <c r="H168"/>
  <c r="H164"/>
  <c r="H162"/>
  <c r="H159"/>
  <c r="H153"/>
  <c r="H142"/>
  <c r="H130"/>
  <c r="H122"/>
  <c r="H114"/>
  <c r="H96"/>
  <c r="J721" l="1"/>
  <c r="J720" s="1"/>
  <c r="J719" s="1"/>
  <c r="J705"/>
  <c r="J704" s="1"/>
  <c r="J703" s="1"/>
  <c r="K721"/>
  <c r="K720" s="1"/>
  <c r="K719" s="1"/>
  <c r="K705"/>
  <c r="K704" s="1"/>
  <c r="K703" s="1"/>
  <c r="I1253"/>
  <c r="H1248"/>
  <c r="I387"/>
  <c r="H386"/>
  <c r="I386" s="1"/>
  <c r="H23"/>
  <c r="J695"/>
  <c r="J694" s="1"/>
  <c r="J693" s="1"/>
  <c r="H137"/>
  <c r="I137" s="1"/>
  <c r="H571"/>
  <c r="H695"/>
  <c r="H694" s="1"/>
  <c r="H693" s="1"/>
  <c r="I693" s="1"/>
  <c r="K695"/>
  <c r="K694" s="1"/>
  <c r="K693" s="1"/>
  <c r="I694"/>
  <c r="H705"/>
  <c r="I722"/>
  <c r="I721"/>
  <c r="H720"/>
  <c r="H136" l="1"/>
  <c r="I136" s="1"/>
  <c r="I695"/>
  <c r="H704"/>
  <c r="I705"/>
  <c r="H719"/>
  <c r="I719" s="1"/>
  <c r="I720"/>
  <c r="H135" l="1"/>
  <c r="I135" s="1"/>
  <c r="H703"/>
  <c r="I703" s="1"/>
  <c r="I704"/>
  <c r="H89" l="1"/>
  <c r="H88" s="1"/>
  <c r="H87" s="1"/>
  <c r="H66"/>
  <c r="H46"/>
  <c r="H22" s="1"/>
  <c r="H1377"/>
  <c r="H1376" s="1"/>
  <c r="H1375" s="1"/>
  <c r="H1374" s="1"/>
  <c r="H1373" s="1"/>
  <c r="H1371"/>
  <c r="H1368"/>
  <c r="H1367" s="1"/>
  <c r="H1366" s="1"/>
  <c r="H1364"/>
  <c r="H1363" s="1"/>
  <c r="H1362" s="1"/>
  <c r="H1359"/>
  <c r="H1358" s="1"/>
  <c r="H1357" s="1"/>
  <c r="H1356" s="1"/>
  <c r="H1355" s="1"/>
  <c r="H1346"/>
  <c r="H1345" s="1"/>
  <c r="H1347"/>
  <c r="H1352"/>
  <c r="H1351" s="1"/>
  <c r="H1350" s="1"/>
  <c r="H1349" s="1"/>
  <c r="H1348" s="1"/>
  <c r="H1353"/>
  <c r="H1343"/>
  <c r="H1342" s="1"/>
  <c r="H1341" s="1"/>
  <c r="H1339"/>
  <c r="H1338" s="1"/>
  <c r="H1337" s="1"/>
  <c r="H1336" s="1"/>
  <c r="H1335" s="1"/>
  <c r="H1334" s="1"/>
  <c r="H1332"/>
  <c r="H1331" s="1"/>
  <c r="H1330" s="1"/>
  <c r="H1329" s="1"/>
  <c r="H1326"/>
  <c r="H1325" s="1"/>
  <c r="H1323"/>
  <c r="H1322" s="1"/>
  <c r="H1321" s="1"/>
  <c r="H1320" s="1"/>
  <c r="H1319" s="1"/>
  <c r="H1271" s="1"/>
  <c r="H1305"/>
  <c r="H1304" s="1"/>
  <c r="H1303" s="1"/>
  <c r="H1301"/>
  <c r="H1300" s="1"/>
  <c r="H1297"/>
  <c r="H1296" s="1"/>
  <c r="H1295" s="1"/>
  <c r="H1293"/>
  <c r="H1292" s="1"/>
  <c r="H1290"/>
  <c r="H1289" s="1"/>
  <c r="H1269"/>
  <c r="H1268" s="1"/>
  <c r="H1270"/>
  <c r="H1266"/>
  <c r="H1265" s="1"/>
  <c r="H1264" s="1"/>
  <c r="H1262"/>
  <c r="H1261" s="1"/>
  <c r="H1259"/>
  <c r="H1258" s="1"/>
  <c r="H1251"/>
  <c r="H1250" s="1"/>
  <c r="H1249" s="1"/>
  <c r="H1246"/>
  <c r="H1245" s="1"/>
  <c r="H1244" s="1"/>
  <c r="H1243" s="1"/>
  <c r="H1240"/>
  <c r="H1239" s="1"/>
  <c r="H1238" s="1"/>
  <c r="H1236"/>
  <c r="H1235" s="1"/>
  <c r="H1234" s="1"/>
  <c r="H1233" s="1"/>
  <c r="H1230"/>
  <c r="H1229" s="1"/>
  <c r="H1231"/>
  <c r="H1227"/>
  <c r="H1226" s="1"/>
  <c r="H1225" s="1"/>
  <c r="H1224" s="1"/>
  <c r="H1222"/>
  <c r="H1220"/>
  <c r="H1215"/>
  <c r="H1214" s="1"/>
  <c r="H1216"/>
  <c r="H1212"/>
  <c r="H1210"/>
  <c r="H1209" s="1"/>
  <c r="H1208" s="1"/>
  <c r="H1207" s="1"/>
  <c r="H1204"/>
  <c r="H1203" s="1"/>
  <c r="H1205"/>
  <c r="H1200"/>
  <c r="H1199" s="1"/>
  <c r="H1198" s="1"/>
  <c r="H1194"/>
  <c r="H1192"/>
  <c r="H1186"/>
  <c r="H1185" s="1"/>
  <c r="H1184" s="1"/>
  <c r="H1183" s="1"/>
  <c r="H1182" s="1"/>
  <c r="H1181" s="1"/>
  <c r="H1178"/>
  <c r="H1177" s="1"/>
  <c r="H1176" s="1"/>
  <c r="H1173"/>
  <c r="H1172" s="1"/>
  <c r="H1171" s="1"/>
  <c r="H1170" s="1"/>
  <c r="H1169" s="1"/>
  <c r="H1168" s="1"/>
  <c r="H1165"/>
  <c r="H1164" s="1"/>
  <c r="H1163" s="1"/>
  <c r="H1159"/>
  <c r="H1158" s="1"/>
  <c r="H1160"/>
  <c r="H1154"/>
  <c r="H1145"/>
  <c r="H1147"/>
  <c r="H1152"/>
  <c r="H1151" s="1"/>
  <c r="H1150" s="1"/>
  <c r="H1149" s="1"/>
  <c r="H1148" s="1"/>
  <c r="H1142"/>
  <c r="H1141" s="1"/>
  <c r="H1140" s="1"/>
  <c r="H1138"/>
  <c r="H1137" s="1"/>
  <c r="H1136" s="1"/>
  <c r="H1132"/>
  <c r="H1131" s="1"/>
  <c r="H1130" s="1"/>
  <c r="H1129" s="1"/>
  <c r="H1099"/>
  <c r="H1098" s="1"/>
  <c r="H1097" s="1"/>
  <c r="H1096" s="1"/>
  <c r="H1094"/>
  <c r="H1093" s="1"/>
  <c r="H1092" s="1"/>
  <c r="H1091" s="1"/>
  <c r="H1089"/>
  <c r="H1088" s="1"/>
  <c r="H1087" s="1"/>
  <c r="H1079"/>
  <c r="H1078" s="1"/>
  <c r="H1077" s="1"/>
  <c r="H1074"/>
  <c r="H1073" s="1"/>
  <c r="H1072" s="1"/>
  <c r="H1069"/>
  <c r="H1068" s="1"/>
  <c r="H1067" s="1"/>
  <c r="H1065"/>
  <c r="H1064" s="1"/>
  <c r="H1062"/>
  <c r="H1061" s="1"/>
  <c r="H1058"/>
  <c r="H1057" s="1"/>
  <c r="H1056" s="1"/>
  <c r="H1052"/>
  <c r="H1050"/>
  <c r="H1044"/>
  <c r="H1043" s="1"/>
  <c r="H1042" s="1"/>
  <c r="H1040"/>
  <c r="H1039" s="1"/>
  <c r="H1038" s="1"/>
  <c r="H1035"/>
  <c r="H1033"/>
  <c r="H1032" s="1"/>
  <c r="H1029"/>
  <c r="H1028" s="1"/>
  <c r="H1019"/>
  <c r="H1020"/>
  <c r="H1021"/>
  <c r="H1022"/>
  <c r="H1016"/>
  <c r="H1015" s="1"/>
  <c r="H1013"/>
  <c r="H1012" s="1"/>
  <c r="H1011" s="1"/>
  <c r="H1005"/>
  <c r="H1004" s="1"/>
  <c r="H1003" s="1"/>
  <c r="H1001"/>
  <c r="H1000" s="1"/>
  <c r="H999" s="1"/>
  <c r="H993"/>
  <c r="H992" s="1"/>
  <c r="H991" s="1"/>
  <c r="H990" s="1"/>
  <c r="H988"/>
  <c r="H987" s="1"/>
  <c r="H986" s="1"/>
  <c r="H984"/>
  <c r="H983" s="1"/>
  <c r="H982" s="1"/>
  <c r="H975"/>
  <c r="H974" s="1"/>
  <c r="H973" s="1"/>
  <c r="H972" s="1"/>
  <c r="H966"/>
  <c r="H965" s="1"/>
  <c r="H964" s="1"/>
  <c r="H961"/>
  <c r="H960" s="1"/>
  <c r="H959" s="1"/>
  <c r="H958" s="1"/>
  <c r="H957" s="1"/>
  <c r="H955"/>
  <c r="H954" s="1"/>
  <c r="H953" s="1"/>
  <c r="H952" s="1"/>
  <c r="H951" s="1"/>
  <c r="H949"/>
  <c r="H948" s="1"/>
  <c r="H947" s="1"/>
  <c r="H946" s="1"/>
  <c r="H945" s="1"/>
  <c r="H943"/>
  <c r="H942" s="1"/>
  <c r="H941" s="1"/>
  <c r="H940" s="1"/>
  <c r="H939" s="1"/>
  <c r="H937"/>
  <c r="H936" s="1"/>
  <c r="H935" s="1"/>
  <c r="H934" s="1"/>
  <c r="H931"/>
  <c r="H930" s="1"/>
  <c r="H929" s="1"/>
  <c r="H928" s="1"/>
  <c r="H926"/>
  <c r="H925" s="1"/>
  <c r="H924" s="1"/>
  <c r="H922"/>
  <c r="H921" s="1"/>
  <c r="H920" s="1"/>
  <c r="H913"/>
  <c r="H912" s="1"/>
  <c r="H911" s="1"/>
  <c r="H909"/>
  <c r="H908" s="1"/>
  <c r="H907" s="1"/>
  <c r="H903"/>
  <c r="H902" s="1"/>
  <c r="H901" s="1"/>
  <c r="H899"/>
  <c r="H898" s="1"/>
  <c r="H897" s="1"/>
  <c r="H892"/>
  <c r="H891" s="1"/>
  <c r="H890" s="1"/>
  <c r="H888"/>
  <c r="H887" s="1"/>
  <c r="H886" s="1"/>
  <c r="H884"/>
  <c r="H883" s="1"/>
  <c r="H882" s="1"/>
  <c r="H880"/>
  <c r="H879" s="1"/>
  <c r="H878" s="1"/>
  <c r="H875"/>
  <c r="H874" s="1"/>
  <c r="H873" s="1"/>
  <c r="H869"/>
  <c r="H868" s="1"/>
  <c r="H867" s="1"/>
  <c r="H866" s="1"/>
  <c r="H864"/>
  <c r="H863" s="1"/>
  <c r="H861"/>
  <c r="H859"/>
  <c r="H857"/>
  <c r="H855"/>
  <c r="H851"/>
  <c r="H850" s="1"/>
  <c r="H849" s="1"/>
  <c r="H847"/>
  <c r="H846" s="1"/>
  <c r="H845" s="1"/>
  <c r="H843"/>
  <c r="H842" s="1"/>
  <c r="H841" s="1"/>
  <c r="H839"/>
  <c r="H838" s="1"/>
  <c r="H837" s="1"/>
  <c r="H831"/>
  <c r="H830" s="1"/>
  <c r="H829" s="1"/>
  <c r="H826"/>
  <c r="H825" s="1"/>
  <c r="H824" s="1"/>
  <c r="H822"/>
  <c r="H821" s="1"/>
  <c r="H820" s="1"/>
  <c r="H818"/>
  <c r="H817" s="1"/>
  <c r="H816" s="1"/>
  <c r="H812"/>
  <c r="H811" s="1"/>
  <c r="H810" s="1"/>
  <c r="H808"/>
  <c r="H807" s="1"/>
  <c r="H806" s="1"/>
  <c r="H804"/>
  <c r="H803" s="1"/>
  <c r="H802" s="1"/>
  <c r="H800"/>
  <c r="H799" s="1"/>
  <c r="H798" s="1"/>
  <c r="H796"/>
  <c r="H795" s="1"/>
  <c r="H794" s="1"/>
  <c r="H792"/>
  <c r="H791" s="1"/>
  <c r="H790" s="1"/>
  <c r="H788"/>
  <c r="H787" s="1"/>
  <c r="H786" s="1"/>
  <c r="H784"/>
  <c r="H783" s="1"/>
  <c r="H782" s="1"/>
  <c r="H780"/>
  <c r="H779" s="1"/>
  <c r="H778" s="1"/>
  <c r="H776"/>
  <c r="H775" s="1"/>
  <c r="H774" s="1"/>
  <c r="H773" s="1"/>
  <c r="H771"/>
  <c r="H770" s="1"/>
  <c r="H769" s="1"/>
  <c r="H752"/>
  <c r="H751" s="1"/>
  <c r="H750" s="1"/>
  <c r="H749" s="1"/>
  <c r="H745"/>
  <c r="H744" s="1"/>
  <c r="H743" s="1"/>
  <c r="H741"/>
  <c r="H740" s="1"/>
  <c r="H739" s="1"/>
  <c r="H737"/>
  <c r="H736" s="1"/>
  <c r="H735" s="1"/>
  <c r="H732"/>
  <c r="H731" s="1"/>
  <c r="H730" s="1"/>
  <c r="H729" s="1"/>
  <c r="H728" s="1"/>
  <c r="H727" s="1"/>
  <c r="H725"/>
  <c r="H724" s="1"/>
  <c r="H723" s="1"/>
  <c r="H717"/>
  <c r="H716" s="1"/>
  <c r="H715" s="1"/>
  <c r="H713"/>
  <c r="H712" s="1"/>
  <c r="H711" s="1"/>
  <c r="H709"/>
  <c r="H708" s="1"/>
  <c r="H707" s="1"/>
  <c r="H700"/>
  <c r="H699" s="1"/>
  <c r="H698" s="1"/>
  <c r="H691"/>
  <c r="H690" s="1"/>
  <c r="H689" s="1"/>
  <c r="H687"/>
  <c r="H686" s="1"/>
  <c r="H685" s="1"/>
  <c r="H683"/>
  <c r="H682" s="1"/>
  <c r="H681" s="1"/>
  <c r="H677"/>
  <c r="H676" s="1"/>
  <c r="H675" s="1"/>
  <c r="H673"/>
  <c r="H672" s="1"/>
  <c r="H671" s="1"/>
  <c r="H669"/>
  <c r="H668" s="1"/>
  <c r="H667" s="1"/>
  <c r="H665"/>
  <c r="H664" s="1"/>
  <c r="H663" s="1"/>
  <c r="H661"/>
  <c r="H660" s="1"/>
  <c r="H659" s="1"/>
  <c r="H657"/>
  <c r="H656" s="1"/>
  <c r="H655" s="1"/>
  <c r="H653"/>
  <c r="H652" s="1"/>
  <c r="H651" s="1"/>
  <c r="H650" s="1"/>
  <c r="H648"/>
  <c r="H647" s="1"/>
  <c r="H646" s="1"/>
  <c r="H644"/>
  <c r="H643" s="1"/>
  <c r="H642" s="1"/>
  <c r="H638"/>
  <c r="H637" s="1"/>
  <c r="H636" s="1"/>
  <c r="H634"/>
  <c r="H633" s="1"/>
  <c r="H632" s="1"/>
  <c r="H626"/>
  <c r="H625" s="1"/>
  <c r="H624" s="1"/>
  <c r="H622"/>
  <c r="H621" s="1"/>
  <c r="H620" s="1"/>
  <c r="H618"/>
  <c r="H617" s="1"/>
  <c r="H616" s="1"/>
  <c r="H613"/>
  <c r="H612" s="1"/>
  <c r="H611" s="1"/>
  <c r="H605"/>
  <c r="H600"/>
  <c r="H599" s="1"/>
  <c r="H598" s="1"/>
  <c r="H596"/>
  <c r="H595" s="1"/>
  <c r="H594" s="1"/>
  <c r="H591"/>
  <c r="H590" s="1"/>
  <c r="H589" s="1"/>
  <c r="H587"/>
  <c r="H586" s="1"/>
  <c r="H585" s="1"/>
  <c r="H583"/>
  <c r="H582" s="1"/>
  <c r="H581" s="1"/>
  <c r="H569"/>
  <c r="H572"/>
  <c r="H579"/>
  <c r="H578" s="1"/>
  <c r="H577" s="1"/>
  <c r="H564"/>
  <c r="H563" s="1"/>
  <c r="H562" s="1"/>
  <c r="H561" s="1"/>
  <c r="H559"/>
  <c r="H558" s="1"/>
  <c r="H557" s="1"/>
  <c r="H555"/>
  <c r="H554" s="1"/>
  <c r="H553" s="1"/>
  <c r="H552" s="1"/>
  <c r="H550"/>
  <c r="H549" s="1"/>
  <c r="H548" s="1"/>
  <c r="H544"/>
  <c r="H543" s="1"/>
  <c r="H539"/>
  <c r="H538" s="1"/>
  <c r="H536"/>
  <c r="H535" s="1"/>
  <c r="H532"/>
  <c r="H531" s="1"/>
  <c r="H529"/>
  <c r="H528" s="1"/>
  <c r="H525"/>
  <c r="H524" s="1"/>
  <c r="H522"/>
  <c r="H521" s="1"/>
  <c r="H518"/>
  <c r="H517" s="1"/>
  <c r="H516" s="1"/>
  <c r="H506"/>
  <c r="H505" s="1"/>
  <c r="H504" s="1"/>
  <c r="H503" s="1"/>
  <c r="H502" s="1"/>
  <c r="H501" s="1"/>
  <c r="H498"/>
  <c r="H497" s="1"/>
  <c r="H496" s="1"/>
  <c r="H495" s="1"/>
  <c r="H493"/>
  <c r="H492" s="1"/>
  <c r="H490"/>
  <c r="H489" s="1"/>
  <c r="H485"/>
  <c r="H484" s="1"/>
  <c r="H482"/>
  <c r="H481" s="1"/>
  <c r="H475"/>
  <c r="H474" s="1"/>
  <c r="H473" s="1"/>
  <c r="H462"/>
  <c r="H463"/>
  <c r="H464"/>
  <c r="H465"/>
  <c r="H470"/>
  <c r="H469" s="1"/>
  <c r="H468" s="1"/>
  <c r="H467" s="1"/>
  <c r="H466" s="1"/>
  <c r="H459"/>
  <c r="H458" s="1"/>
  <c r="H457" s="1"/>
  <c r="H455"/>
  <c r="H454" s="1"/>
  <c r="H453" s="1"/>
  <c r="H450"/>
  <c r="H449" s="1"/>
  <c r="H443"/>
  <c r="H442" s="1"/>
  <c r="H441" s="1"/>
  <c r="H439"/>
  <c r="H438" s="1"/>
  <c r="H437" s="1"/>
  <c r="H435"/>
  <c r="H434" s="1"/>
  <c r="H433" s="1"/>
  <c r="H432" s="1"/>
  <c r="H430"/>
  <c r="H429" s="1"/>
  <c r="H428" s="1"/>
  <c r="H426"/>
  <c r="H425" s="1"/>
  <c r="H424" s="1"/>
  <c r="H422"/>
  <c r="H421" s="1"/>
  <c r="H420" s="1"/>
  <c r="H418"/>
  <c r="H417" s="1"/>
  <c r="H415"/>
  <c r="H410"/>
  <c r="H409" s="1"/>
  <c r="H408" s="1"/>
  <c r="H407" s="1"/>
  <c r="H405"/>
  <c r="H404" s="1"/>
  <c r="H403" s="1"/>
  <c r="H402" s="1"/>
  <c r="H400"/>
  <c r="H399" s="1"/>
  <c r="H398" s="1"/>
  <c r="H396"/>
  <c r="H395" s="1"/>
  <c r="H394" s="1"/>
  <c r="H392"/>
  <c r="H391" s="1"/>
  <c r="H390" s="1"/>
  <c r="H383"/>
  <c r="H382" s="1"/>
  <c r="H380"/>
  <c r="H379" s="1"/>
  <c r="H374"/>
  <c r="H373" s="1"/>
  <c r="H372" s="1"/>
  <c r="H371" s="1"/>
  <c r="H370" s="1"/>
  <c r="H368"/>
  <c r="H367" s="1"/>
  <c r="H366" s="1"/>
  <c r="H365" s="1"/>
  <c r="H362"/>
  <c r="H361" s="1"/>
  <c r="H360" s="1"/>
  <c r="H359" s="1"/>
  <c r="H358" s="1"/>
  <c r="H356"/>
  <c r="H355" s="1"/>
  <c r="H353"/>
  <c r="H352" s="1"/>
  <c r="H348"/>
  <c r="H347" s="1"/>
  <c r="H346" s="1"/>
  <c r="H345" s="1"/>
  <c r="H344" s="1"/>
  <c r="H341"/>
  <c r="H338"/>
  <c r="H337" s="1"/>
  <c r="H335"/>
  <c r="H334" s="1"/>
  <c r="H331"/>
  <c r="H330" s="1"/>
  <c r="H328"/>
  <c r="H327" s="1"/>
  <c r="H325"/>
  <c r="H324" s="1"/>
  <c r="H320"/>
  <c r="H319" s="1"/>
  <c r="H315"/>
  <c r="H314" s="1"/>
  <c r="H312"/>
  <c r="H311" s="1"/>
  <c r="H307"/>
  <c r="H306" s="1"/>
  <c r="H305" s="1"/>
  <c r="H304" s="1"/>
  <c r="H298"/>
  <c r="H297" s="1"/>
  <c r="H296" s="1"/>
  <c r="H295" s="1"/>
  <c r="H287"/>
  <c r="H292"/>
  <c r="H291" s="1"/>
  <c r="H290" s="1"/>
  <c r="H289" s="1"/>
  <c r="H284"/>
  <c r="H283" s="1"/>
  <c r="H282" s="1"/>
  <c r="H281" s="1"/>
  <c r="H279"/>
  <c r="H278" s="1"/>
  <c r="H277" s="1"/>
  <c r="H276" s="1"/>
  <c r="H274"/>
  <c r="H273" s="1"/>
  <c r="H272" s="1"/>
  <c r="H271" s="1"/>
  <c r="H269"/>
  <c r="H268" s="1"/>
  <c r="H267" s="1"/>
  <c r="H266" s="1"/>
  <c r="H264"/>
  <c r="H263" s="1"/>
  <c r="H262" s="1"/>
  <c r="H261" s="1"/>
  <c r="H258"/>
  <c r="H257" s="1"/>
  <c r="H256" s="1"/>
  <c r="H255" s="1"/>
  <c r="H254" s="1"/>
  <c r="H252"/>
  <c r="H251" s="1"/>
  <c r="H250" s="1"/>
  <c r="H249" s="1"/>
  <c r="H247"/>
  <c r="H246" s="1"/>
  <c r="H245" s="1"/>
  <c r="H244" s="1"/>
  <c r="H242"/>
  <c r="H241" s="1"/>
  <c r="H240" s="1"/>
  <c r="H239" s="1"/>
  <c r="H237"/>
  <c r="H236" s="1"/>
  <c r="H234"/>
  <c r="H233" s="1"/>
  <c r="H230"/>
  <c r="H229" s="1"/>
  <c r="H227"/>
  <c r="H226" s="1"/>
  <c r="H225" s="1"/>
  <c r="H223"/>
  <c r="H222" s="1"/>
  <c r="H220"/>
  <c r="H219" s="1"/>
  <c r="H216"/>
  <c r="H215" s="1"/>
  <c r="H214" s="1"/>
  <c r="H212"/>
  <c r="H211" s="1"/>
  <c r="H209"/>
  <c r="H208" s="1"/>
  <c r="H205"/>
  <c r="H204" s="1"/>
  <c r="H203" s="1"/>
  <c r="H201"/>
  <c r="H200" s="1"/>
  <c r="H199" s="1"/>
  <c r="H197"/>
  <c r="H196" s="1"/>
  <c r="H194"/>
  <c r="H193" s="1"/>
  <c r="H191"/>
  <c r="H190" s="1"/>
  <c r="H187"/>
  <c r="H186" s="1"/>
  <c r="H184"/>
  <c r="H183" s="1"/>
  <c r="H181"/>
  <c r="H180" s="1"/>
  <c r="H177"/>
  <c r="H176" s="1"/>
  <c r="H174"/>
  <c r="H173" s="1"/>
  <c r="H170"/>
  <c r="H169" s="1"/>
  <c r="H167"/>
  <c r="H166" s="1"/>
  <c r="H163"/>
  <c r="H161"/>
  <c r="H158"/>
  <c r="H157" s="1"/>
  <c r="H155"/>
  <c r="H154" s="1"/>
  <c r="H152"/>
  <c r="H151" s="1"/>
  <c r="H148"/>
  <c r="H147" s="1"/>
  <c r="H146" s="1"/>
  <c r="H144"/>
  <c r="H143" s="1"/>
  <c r="H141"/>
  <c r="H140" s="1"/>
  <c r="H133"/>
  <c r="H132" s="1"/>
  <c r="H131" s="1"/>
  <c r="H129"/>
  <c r="H128" s="1"/>
  <c r="H127" s="1"/>
  <c r="H125"/>
  <c r="H124" s="1"/>
  <c r="H123" s="1"/>
  <c r="H121"/>
  <c r="H120" s="1"/>
  <c r="H118"/>
  <c r="H116"/>
  <c r="H113"/>
  <c r="H112" s="1"/>
  <c r="H109"/>
  <c r="H108" s="1"/>
  <c r="H107" s="1"/>
  <c r="H105"/>
  <c r="H104" s="1"/>
  <c r="H103" s="1"/>
  <c r="H101"/>
  <c r="H100" s="1"/>
  <c r="H99" s="1"/>
  <c r="H95"/>
  <c r="H94" s="1"/>
  <c r="H93" s="1"/>
  <c r="H92" s="1"/>
  <c r="H91" s="1"/>
  <c r="H86"/>
  <c r="H85" s="1"/>
  <c r="H83"/>
  <c r="H82" s="1"/>
  <c r="H80"/>
  <c r="H79" s="1"/>
  <c r="H76"/>
  <c r="H75" s="1"/>
  <c r="H74" s="1"/>
  <c r="H72"/>
  <c r="H71" s="1"/>
  <c r="H69"/>
  <c r="H68" s="1"/>
  <c r="H59"/>
  <c r="H58" s="1"/>
  <c r="H57" s="1"/>
  <c r="H54"/>
  <c r="H53" s="1"/>
  <c r="H52" s="1"/>
  <c r="H49"/>
  <c r="H48" s="1"/>
  <c r="H47" s="1"/>
  <c r="H39"/>
  <c r="H38" s="1"/>
  <c r="H37" s="1"/>
  <c r="H36" s="1"/>
  <c r="H35" s="1"/>
  <c r="H33"/>
  <c r="H32" s="1"/>
  <c r="H31" s="1"/>
  <c r="H29"/>
  <c r="H28" s="1"/>
  <c r="H27" s="1"/>
  <c r="H20"/>
  <c r="I34"/>
  <c r="I40"/>
  <c r="I50"/>
  <c r="I55"/>
  <c r="I56"/>
  <c r="I60"/>
  <c r="I70"/>
  <c r="I73"/>
  <c r="I77"/>
  <c r="I81"/>
  <c r="I84"/>
  <c r="I90"/>
  <c r="I102"/>
  <c r="I106"/>
  <c r="I117"/>
  <c r="I119"/>
  <c r="I122"/>
  <c r="I126"/>
  <c r="I134"/>
  <c r="I145"/>
  <c r="I149"/>
  <c r="I156"/>
  <c r="I182"/>
  <c r="I185"/>
  <c r="I188"/>
  <c r="I202"/>
  <c r="I206"/>
  <c r="I213"/>
  <c r="I217"/>
  <c r="I224"/>
  <c r="I231"/>
  <c r="I238"/>
  <c r="I243"/>
  <c r="I248"/>
  <c r="I293"/>
  <c r="I294"/>
  <c r="I302"/>
  <c r="I308"/>
  <c r="I313"/>
  <c r="I316"/>
  <c r="I321"/>
  <c r="I343"/>
  <c r="I357"/>
  <c r="I369"/>
  <c r="I375"/>
  <c r="I406"/>
  <c r="I427"/>
  <c r="I431"/>
  <c r="I436"/>
  <c r="I444"/>
  <c r="I451"/>
  <c r="I460"/>
  <c r="I476"/>
  <c r="I483"/>
  <c r="I486"/>
  <c r="I491"/>
  <c r="I494"/>
  <c r="I507"/>
  <c r="I508"/>
  <c r="I509"/>
  <c r="I510"/>
  <c r="I511"/>
  <c r="I512"/>
  <c r="I513"/>
  <c r="I514"/>
  <c r="I519"/>
  <c r="I565"/>
  <c r="I566"/>
  <c r="I567"/>
  <c r="I584"/>
  <c r="I593"/>
  <c r="I607"/>
  <c r="I608"/>
  <c r="I609"/>
  <c r="I610"/>
  <c r="I615"/>
  <c r="I635"/>
  <c r="I639"/>
  <c r="I640"/>
  <c r="I641"/>
  <c r="I645"/>
  <c r="I733"/>
  <c r="I738"/>
  <c r="I742"/>
  <c r="I746"/>
  <c r="I747"/>
  <c r="I748"/>
  <c r="I753"/>
  <c r="I755"/>
  <c r="I756"/>
  <c r="I757"/>
  <c r="I758"/>
  <c r="I759"/>
  <c r="I760"/>
  <c r="I761"/>
  <c r="I762"/>
  <c r="I763"/>
  <c r="I764"/>
  <c r="I765"/>
  <c r="I766"/>
  <c r="I767"/>
  <c r="I768"/>
  <c r="I777"/>
  <c r="I840"/>
  <c r="I858"/>
  <c r="I860"/>
  <c r="I862"/>
  <c r="I865"/>
  <c r="I870"/>
  <c r="I871"/>
  <c r="I872"/>
  <c r="I876"/>
  <c r="I881"/>
  <c r="I904"/>
  <c r="I905"/>
  <c r="I906"/>
  <c r="I910"/>
  <c r="I914"/>
  <c r="I923"/>
  <c r="I927"/>
  <c r="I932"/>
  <c r="I956"/>
  <c r="I968"/>
  <c r="I969"/>
  <c r="I970"/>
  <c r="I971"/>
  <c r="I989"/>
  <c r="I995"/>
  <c r="I996"/>
  <c r="I997"/>
  <c r="I1002"/>
  <c r="I1007"/>
  <c r="I1008"/>
  <c r="I1009"/>
  <c r="I1031"/>
  <c r="I1034"/>
  <c r="I1037"/>
  <c r="I1051"/>
  <c r="I1053"/>
  <c r="I1063"/>
  <c r="I1066"/>
  <c r="I1070"/>
  <c r="I1071"/>
  <c r="I1075"/>
  <c r="I1076"/>
  <c r="I1080"/>
  <c r="I1081"/>
  <c r="I1082"/>
  <c r="I1083"/>
  <c r="I1084"/>
  <c r="I1085"/>
  <c r="I1086"/>
  <c r="I1090"/>
  <c r="I1095"/>
  <c r="I1100"/>
  <c r="I1114"/>
  <c r="I1117"/>
  <c r="I1118"/>
  <c r="I1119"/>
  <c r="I1120"/>
  <c r="I1121"/>
  <c r="I1122"/>
  <c r="I1123"/>
  <c r="I1124"/>
  <c r="I1125"/>
  <c r="I1126"/>
  <c r="I1127"/>
  <c r="I1128"/>
  <c r="I1139"/>
  <c r="I1153"/>
  <c r="I1155"/>
  <c r="I1161"/>
  <c r="I1162"/>
  <c r="I1166"/>
  <c r="I1167"/>
  <c r="I1174"/>
  <c r="I1175"/>
  <c r="I1179"/>
  <c r="I1180"/>
  <c r="I1187"/>
  <c r="I1188"/>
  <c r="I1189"/>
  <c r="I1193"/>
  <c r="I1195"/>
  <c r="I1201"/>
  <c r="I1202"/>
  <c r="I1206"/>
  <c r="I1211"/>
  <c r="I1213"/>
  <c r="I1228"/>
  <c r="I1237"/>
  <c r="I1242"/>
  <c r="I1247"/>
  <c r="I1252"/>
  <c r="I1267"/>
  <c r="I1272"/>
  <c r="I1273"/>
  <c r="I1274"/>
  <c r="I1275"/>
  <c r="I1276"/>
  <c r="I1277"/>
  <c r="I1278"/>
  <c r="I1279"/>
  <c r="I1280"/>
  <c r="I1285"/>
  <c r="I1286"/>
  <c r="I1287"/>
  <c r="I1291"/>
  <c r="I1294"/>
  <c r="I1298"/>
  <c r="I1299"/>
  <c r="I1302"/>
  <c r="I1306"/>
  <c r="I1307"/>
  <c r="I1308"/>
  <c r="I1309"/>
  <c r="I1310"/>
  <c r="I1311"/>
  <c r="I1312"/>
  <c r="I1313"/>
  <c r="I1314"/>
  <c r="I1315"/>
  <c r="I1316"/>
  <c r="I1317"/>
  <c r="I1318"/>
  <c r="I1327"/>
  <c r="I1333"/>
  <c r="I1340"/>
  <c r="I1344"/>
  <c r="I1360"/>
  <c r="I1365"/>
  <c r="I1369"/>
  <c r="I1370"/>
  <c r="H385" l="1"/>
  <c r="I385" s="1"/>
  <c r="H18"/>
  <c r="H45"/>
  <c r="H44" s="1"/>
  <c r="H43" s="1"/>
  <c r="H17"/>
  <c r="H631"/>
  <c r="H630" s="1"/>
  <c r="H629" s="1"/>
  <c r="H65"/>
  <c r="H64" s="1"/>
  <c r="H340"/>
  <c r="H1361"/>
  <c r="H1328"/>
  <c r="H1288"/>
  <c r="H1283" s="1"/>
  <c r="H1282" s="1"/>
  <c r="H1281" s="1"/>
  <c r="H1284"/>
  <c r="H1257"/>
  <c r="H1219"/>
  <c r="H1218" s="1"/>
  <c r="H1197" s="1"/>
  <c r="H1196" s="1"/>
  <c r="H1018"/>
  <c r="H1191"/>
  <c r="H1190" s="1"/>
  <c r="H1157" s="1"/>
  <c r="H1156" s="1"/>
  <c r="H1135"/>
  <c r="H1134" s="1"/>
  <c r="H1060"/>
  <c r="H1055" s="1"/>
  <c r="H1054" s="1"/>
  <c r="H1049"/>
  <c r="H1048" s="1"/>
  <c r="H1027"/>
  <c r="H1010"/>
  <c r="H998" s="1"/>
  <c r="H981"/>
  <c r="H980" s="1"/>
  <c r="H979" s="1"/>
  <c r="H978" s="1"/>
  <c r="H963"/>
  <c r="H933"/>
  <c r="H919"/>
  <c r="H918" s="1"/>
  <c r="H917" s="1"/>
  <c r="H916" s="1"/>
  <c r="H896"/>
  <c r="H895" s="1"/>
  <c r="H894" s="1"/>
  <c r="H877"/>
  <c r="H854"/>
  <c r="H853" s="1"/>
  <c r="H836" s="1"/>
  <c r="H835" s="1"/>
  <c r="H834" s="1"/>
  <c r="H207"/>
  <c r="H218"/>
  <c r="H165"/>
  <c r="H310"/>
  <c r="H309" s="1"/>
  <c r="H754"/>
  <c r="H734"/>
  <c r="H461"/>
  <c r="H568"/>
  <c r="H115"/>
  <c r="H160"/>
  <c r="H150" s="1"/>
  <c r="H604"/>
  <c r="H603" s="1"/>
  <c r="H602" s="1"/>
  <c r="H576"/>
  <c r="H575" s="1"/>
  <c r="H574" s="1"/>
  <c r="H547"/>
  <c r="H546" s="1"/>
  <c r="H542"/>
  <c r="H541"/>
  <c r="H534"/>
  <c r="H527"/>
  <c r="H520"/>
  <c r="H488"/>
  <c r="H487" s="1"/>
  <c r="H480"/>
  <c r="H479" s="1"/>
  <c r="H478" s="1"/>
  <c r="H477" s="1"/>
  <c r="H452"/>
  <c r="H446"/>
  <c r="H448"/>
  <c r="H447" s="1"/>
  <c r="H414"/>
  <c r="H413" s="1"/>
  <c r="H412" s="1"/>
  <c r="H378"/>
  <c r="H377" s="1"/>
  <c r="H351"/>
  <c r="H350" s="1"/>
  <c r="H333"/>
  <c r="H323"/>
  <c r="H318"/>
  <c r="H317"/>
  <c r="H288"/>
  <c r="H286" s="1"/>
  <c r="H260"/>
  <c r="H232"/>
  <c r="H189"/>
  <c r="H172"/>
  <c r="H179"/>
  <c r="H24"/>
  <c r="H19" s="1"/>
  <c r="H139"/>
  <c r="H111"/>
  <c r="H78"/>
  <c r="H67"/>
  <c r="H63" s="1"/>
  <c r="H62" s="1"/>
  <c r="H61" s="1"/>
  <c r="H51"/>
  <c r="H42"/>
  <c r="H41" s="1"/>
  <c r="H26"/>
  <c r="H25" s="1"/>
  <c r="K994"/>
  <c r="K993" s="1"/>
  <c r="K992" s="1"/>
  <c r="K991" s="1"/>
  <c r="K990" s="1"/>
  <c r="J994"/>
  <c r="G994"/>
  <c r="I994" s="1"/>
  <c r="J993"/>
  <c r="J992" s="1"/>
  <c r="J991" s="1"/>
  <c r="J990" s="1"/>
  <c r="G993"/>
  <c r="J988"/>
  <c r="G988"/>
  <c r="J987"/>
  <c r="J986" s="1"/>
  <c r="K985"/>
  <c r="K984" s="1"/>
  <c r="K983" s="1"/>
  <c r="K982" s="1"/>
  <c r="K981" s="1"/>
  <c r="J985"/>
  <c r="G985"/>
  <c r="I985" s="1"/>
  <c r="J984"/>
  <c r="J983" s="1"/>
  <c r="J982" s="1"/>
  <c r="G1036"/>
  <c r="I1036" s="1"/>
  <c r="G1030"/>
  <c r="I1030" s="1"/>
  <c r="K1378"/>
  <c r="J1378"/>
  <c r="H98" l="1"/>
  <c r="H21"/>
  <c r="H1144"/>
  <c r="H1026"/>
  <c r="H1025" s="1"/>
  <c r="H1024" s="1"/>
  <c r="H1023" s="1"/>
  <c r="H977"/>
  <c r="H915"/>
  <c r="H833"/>
  <c r="H628"/>
  <c r="G984"/>
  <c r="H515"/>
  <c r="H500" s="1"/>
  <c r="H573"/>
  <c r="H472"/>
  <c r="H445"/>
  <c r="H376"/>
  <c r="H364" s="1"/>
  <c r="H322"/>
  <c r="H303" s="1"/>
  <c r="H300" s="1"/>
  <c r="H16"/>
  <c r="H97"/>
  <c r="G987"/>
  <c r="I988"/>
  <c r="G992"/>
  <c r="I993"/>
  <c r="K980"/>
  <c r="K979" s="1"/>
  <c r="K978" s="1"/>
  <c r="J981"/>
  <c r="J980" s="1"/>
  <c r="J979" s="1"/>
  <c r="J978" s="1"/>
  <c r="K60"/>
  <c r="K1354"/>
  <c r="J1354"/>
  <c r="G1354"/>
  <c r="I1354" s="1"/>
  <c r="I984" l="1"/>
  <c r="G983"/>
  <c r="G991"/>
  <c r="I992"/>
  <c r="G986"/>
  <c r="I986" s="1"/>
  <c r="I987"/>
  <c r="K1263"/>
  <c r="J1263"/>
  <c r="G1263"/>
  <c r="I1263" s="1"/>
  <c r="K1260"/>
  <c r="J1260"/>
  <c r="G1260"/>
  <c r="I1260" s="1"/>
  <c r="K1241"/>
  <c r="J1241"/>
  <c r="G1241"/>
  <c r="I1241" s="1"/>
  <c r="K1232"/>
  <c r="J1232"/>
  <c r="G1232"/>
  <c r="I1232" s="1"/>
  <c r="K1223"/>
  <c r="J1223"/>
  <c r="G1223"/>
  <c r="I1223" s="1"/>
  <c r="K1221"/>
  <c r="J1221"/>
  <c r="G1221"/>
  <c r="I1221" s="1"/>
  <c r="G1217"/>
  <c r="I1217" s="1"/>
  <c r="K1017"/>
  <c r="J1017"/>
  <c r="G1017"/>
  <c r="I1017" s="1"/>
  <c r="G1014"/>
  <c r="I1014" s="1"/>
  <c r="K848"/>
  <c r="J848"/>
  <c r="G848"/>
  <c r="I848" s="1"/>
  <c r="K674"/>
  <c r="J674"/>
  <c r="G674"/>
  <c r="I674" s="1"/>
  <c r="K709"/>
  <c r="K708" s="1"/>
  <c r="K707" s="1"/>
  <c r="J709"/>
  <c r="J708" s="1"/>
  <c r="J707" s="1"/>
  <c r="G710"/>
  <c r="K692"/>
  <c r="J692"/>
  <c r="G692"/>
  <c r="K678"/>
  <c r="K679"/>
  <c r="K680"/>
  <c r="J678"/>
  <c r="J679"/>
  <c r="J680"/>
  <c r="G678"/>
  <c r="I678" s="1"/>
  <c r="G679"/>
  <c r="I679" s="1"/>
  <c r="G680"/>
  <c r="I680" s="1"/>
  <c r="G726"/>
  <c r="K718"/>
  <c r="J718"/>
  <c r="G718"/>
  <c r="I718" s="1"/>
  <c r="G701"/>
  <c r="I701" s="1"/>
  <c r="G702"/>
  <c r="I702" s="1"/>
  <c r="K684"/>
  <c r="J684"/>
  <c r="G684"/>
  <c r="I684" s="1"/>
  <c r="K658"/>
  <c r="J658"/>
  <c r="G658"/>
  <c r="I658" s="1"/>
  <c r="K580"/>
  <c r="J580"/>
  <c r="G580"/>
  <c r="K411"/>
  <c r="J411"/>
  <c r="G411"/>
  <c r="I411" s="1"/>
  <c r="K401"/>
  <c r="J401"/>
  <c r="G401"/>
  <c r="G397"/>
  <c r="I397" s="1"/>
  <c r="K393"/>
  <c r="G393"/>
  <c r="I393" s="1"/>
  <c r="G384"/>
  <c r="I384" s="1"/>
  <c r="K349"/>
  <c r="J349"/>
  <c r="G349"/>
  <c r="I349" s="1"/>
  <c r="K299"/>
  <c r="J299"/>
  <c r="G299"/>
  <c r="I299" s="1"/>
  <c r="J235"/>
  <c r="G235"/>
  <c r="I235" s="1"/>
  <c r="G228"/>
  <c r="K221"/>
  <c r="J221"/>
  <c r="G221"/>
  <c r="I221" s="1"/>
  <c r="K153"/>
  <c r="J153"/>
  <c r="G153"/>
  <c r="I153" s="1"/>
  <c r="G66"/>
  <c r="I66" s="1"/>
  <c r="G181"/>
  <c r="J181"/>
  <c r="J180" s="1"/>
  <c r="G184"/>
  <c r="J184"/>
  <c r="J183" s="1"/>
  <c r="G187"/>
  <c r="J187"/>
  <c r="J186" s="1"/>
  <c r="I401" l="1"/>
  <c r="G342"/>
  <c r="K342"/>
  <c r="I228"/>
  <c r="J342"/>
  <c r="I580"/>
  <c r="I726"/>
  <c r="I692"/>
  <c r="G691"/>
  <c r="I691" s="1"/>
  <c r="I983"/>
  <c r="G982"/>
  <c r="I982" s="1"/>
  <c r="G709"/>
  <c r="I709" s="1"/>
  <c r="I710"/>
  <c r="G990"/>
  <c r="I990" s="1"/>
  <c r="I991"/>
  <c r="G186"/>
  <c r="I186" s="1"/>
  <c r="I187"/>
  <c r="G183"/>
  <c r="I183" s="1"/>
  <c r="I184"/>
  <c r="G180"/>
  <c r="I180" s="1"/>
  <c r="I181"/>
  <c r="J393"/>
  <c r="J179"/>
  <c r="G708" l="1"/>
  <c r="G179"/>
  <c r="I179" s="1"/>
  <c r="G981"/>
  <c r="G980" s="1"/>
  <c r="G707"/>
  <c r="I707" s="1"/>
  <c r="I708"/>
  <c r="J381"/>
  <c r="G1145"/>
  <c r="I1145" s="1"/>
  <c r="L241"/>
  <c r="M241"/>
  <c r="N241"/>
  <c r="J242"/>
  <c r="J241" s="1"/>
  <c r="J240" s="1"/>
  <c r="J239" s="1"/>
  <c r="K242"/>
  <c r="K241" s="1"/>
  <c r="K240" s="1"/>
  <c r="K239" s="1"/>
  <c r="G242"/>
  <c r="J247"/>
  <c r="J246" s="1"/>
  <c r="J245" s="1"/>
  <c r="J244" s="1"/>
  <c r="K247"/>
  <c r="K246" s="1"/>
  <c r="K245" s="1"/>
  <c r="K244" s="1"/>
  <c r="G247"/>
  <c r="I247" s="1"/>
  <c r="J114"/>
  <c r="K142"/>
  <c r="J142"/>
  <c r="G142"/>
  <c r="I142" s="1"/>
  <c r="G114"/>
  <c r="I114" s="1"/>
  <c r="G1378"/>
  <c r="I1378" s="1"/>
  <c r="K1324"/>
  <c r="J1324"/>
  <c r="G1324"/>
  <c r="I1324" s="1"/>
  <c r="K1143"/>
  <c r="J1143"/>
  <c r="G1143"/>
  <c r="I1143" s="1"/>
  <c r="K1133"/>
  <c r="J1133"/>
  <c r="G1133"/>
  <c r="I1133" s="1"/>
  <c r="K1114"/>
  <c r="J1114"/>
  <c r="K1110"/>
  <c r="J1110"/>
  <c r="G1110"/>
  <c r="I1110" s="1"/>
  <c r="K1106"/>
  <c r="J1106"/>
  <c r="G1106"/>
  <c r="I1106" s="1"/>
  <c r="K1059"/>
  <c r="J1059"/>
  <c r="G1059"/>
  <c r="I1059" s="1"/>
  <c r="K1047"/>
  <c r="J1047"/>
  <c r="G1047"/>
  <c r="I1047" s="1"/>
  <c r="K1046"/>
  <c r="J1046"/>
  <c r="G1046"/>
  <c r="I1046" s="1"/>
  <c r="K1045"/>
  <c r="J1045"/>
  <c r="G1045"/>
  <c r="I1045" s="1"/>
  <c r="K1041"/>
  <c r="J1041"/>
  <c r="G1041"/>
  <c r="I1041" s="1"/>
  <c r="K1036"/>
  <c r="J1036"/>
  <c r="K1030"/>
  <c r="J1030"/>
  <c r="K1014"/>
  <c r="J1014"/>
  <c r="K1006"/>
  <c r="J1006"/>
  <c r="G1006"/>
  <c r="I1006" s="1"/>
  <c r="K976"/>
  <c r="J976"/>
  <c r="G976"/>
  <c r="I976" s="1"/>
  <c r="K967"/>
  <c r="J967"/>
  <c r="G967"/>
  <c r="I967" s="1"/>
  <c r="K962"/>
  <c r="J962"/>
  <c r="G962"/>
  <c r="I962" s="1"/>
  <c r="K950"/>
  <c r="J950"/>
  <c r="G950"/>
  <c r="I950" s="1"/>
  <c r="K944"/>
  <c r="J944"/>
  <c r="G944"/>
  <c r="I944" s="1"/>
  <c r="K938"/>
  <c r="J938"/>
  <c r="G938"/>
  <c r="I938" s="1"/>
  <c r="K900"/>
  <c r="J900"/>
  <c r="G900"/>
  <c r="I900" s="1"/>
  <c r="K893"/>
  <c r="J893"/>
  <c r="G893"/>
  <c r="I893" s="1"/>
  <c r="K889"/>
  <c r="J889"/>
  <c r="G889"/>
  <c r="I889" s="1"/>
  <c r="K885"/>
  <c r="J885"/>
  <c r="G885"/>
  <c r="I885" s="1"/>
  <c r="K856"/>
  <c r="K855" s="1"/>
  <c r="K854" s="1"/>
  <c r="K853" s="1"/>
  <c r="J856"/>
  <c r="J855" s="1"/>
  <c r="J854" s="1"/>
  <c r="J853" s="1"/>
  <c r="G856"/>
  <c r="I856" s="1"/>
  <c r="K852"/>
  <c r="J852"/>
  <c r="G852"/>
  <c r="I852" s="1"/>
  <c r="K844"/>
  <c r="J844"/>
  <c r="G844"/>
  <c r="I844" s="1"/>
  <c r="K832"/>
  <c r="J832"/>
  <c r="G832"/>
  <c r="I832" s="1"/>
  <c r="K828"/>
  <c r="J828"/>
  <c r="G828"/>
  <c r="I828" s="1"/>
  <c r="K827"/>
  <c r="J827"/>
  <c r="G827"/>
  <c r="I827" s="1"/>
  <c r="K823"/>
  <c r="J823"/>
  <c r="G823"/>
  <c r="I823" s="1"/>
  <c r="K819"/>
  <c r="J819"/>
  <c r="G819"/>
  <c r="I819" s="1"/>
  <c r="K815"/>
  <c r="K571" s="1"/>
  <c r="J815"/>
  <c r="J571" s="1"/>
  <c r="G815"/>
  <c r="G571" s="1"/>
  <c r="K814"/>
  <c r="J814"/>
  <c r="G814"/>
  <c r="I814" s="1"/>
  <c r="K813"/>
  <c r="J813"/>
  <c r="G813"/>
  <c r="I813" s="1"/>
  <c r="K809"/>
  <c r="J809"/>
  <c r="G809"/>
  <c r="I809" s="1"/>
  <c r="K805"/>
  <c r="J805"/>
  <c r="G805"/>
  <c r="I805" s="1"/>
  <c r="K801"/>
  <c r="J801"/>
  <c r="G801"/>
  <c r="I801" s="1"/>
  <c r="K797"/>
  <c r="J797"/>
  <c r="G797"/>
  <c r="I797" s="1"/>
  <c r="K793"/>
  <c r="J793"/>
  <c r="G793"/>
  <c r="I793" s="1"/>
  <c r="K789"/>
  <c r="J789"/>
  <c r="G789"/>
  <c r="I789" s="1"/>
  <c r="K785"/>
  <c r="J785"/>
  <c r="G785"/>
  <c r="I785" s="1"/>
  <c r="K781"/>
  <c r="J781"/>
  <c r="G781"/>
  <c r="I781" s="1"/>
  <c r="K772"/>
  <c r="J772"/>
  <c r="G772"/>
  <c r="I772" s="1"/>
  <c r="K714"/>
  <c r="K713" s="1"/>
  <c r="K712" s="1"/>
  <c r="K711" s="1"/>
  <c r="J714"/>
  <c r="G714"/>
  <c r="I714" s="1"/>
  <c r="K688"/>
  <c r="J688"/>
  <c r="G688"/>
  <c r="I688" s="1"/>
  <c r="K670"/>
  <c r="J670"/>
  <c r="G670"/>
  <c r="I670" s="1"/>
  <c r="K666"/>
  <c r="J666"/>
  <c r="G666"/>
  <c r="I666" s="1"/>
  <c r="K662"/>
  <c r="J662"/>
  <c r="G662"/>
  <c r="I662" s="1"/>
  <c r="K654"/>
  <c r="J654"/>
  <c r="G654"/>
  <c r="I654" s="1"/>
  <c r="J649"/>
  <c r="K649"/>
  <c r="G649"/>
  <c r="I649" s="1"/>
  <c r="K627"/>
  <c r="J627"/>
  <c r="G627"/>
  <c r="I627" s="1"/>
  <c r="K623"/>
  <c r="J623"/>
  <c r="G623"/>
  <c r="I623" s="1"/>
  <c r="K619"/>
  <c r="J619"/>
  <c r="G619"/>
  <c r="I619" s="1"/>
  <c r="K614"/>
  <c r="J614"/>
  <c r="G614"/>
  <c r="I614" s="1"/>
  <c r="K606"/>
  <c r="J606"/>
  <c r="J570" s="1"/>
  <c r="G606"/>
  <c r="K601"/>
  <c r="J601"/>
  <c r="G601"/>
  <c r="I601" s="1"/>
  <c r="K597"/>
  <c r="J597"/>
  <c r="G597"/>
  <c r="I597" s="1"/>
  <c r="K592"/>
  <c r="J592"/>
  <c r="G592"/>
  <c r="I592" s="1"/>
  <c r="K588"/>
  <c r="J588"/>
  <c r="G588"/>
  <c r="K560"/>
  <c r="J560"/>
  <c r="G560"/>
  <c r="I560" s="1"/>
  <c r="K556"/>
  <c r="J556"/>
  <c r="G556"/>
  <c r="I556" s="1"/>
  <c r="K551"/>
  <c r="J551"/>
  <c r="G551"/>
  <c r="I551" s="1"/>
  <c r="K545"/>
  <c r="J545"/>
  <c r="G545"/>
  <c r="I545" s="1"/>
  <c r="K540"/>
  <c r="J540"/>
  <c r="G540"/>
  <c r="I540" s="1"/>
  <c r="K537"/>
  <c r="J537"/>
  <c r="G537"/>
  <c r="I537" s="1"/>
  <c r="K533"/>
  <c r="J533"/>
  <c r="G533"/>
  <c r="I533" s="1"/>
  <c r="K530"/>
  <c r="J530"/>
  <c r="G530"/>
  <c r="I530" s="1"/>
  <c r="K526"/>
  <c r="J526"/>
  <c r="G526"/>
  <c r="I526" s="1"/>
  <c r="K523"/>
  <c r="J523"/>
  <c r="G523"/>
  <c r="I523" s="1"/>
  <c r="K499"/>
  <c r="J499"/>
  <c r="G499"/>
  <c r="I499" s="1"/>
  <c r="K471"/>
  <c r="J471"/>
  <c r="G471"/>
  <c r="I471" s="1"/>
  <c r="K456"/>
  <c r="J456"/>
  <c r="G456"/>
  <c r="I456" s="1"/>
  <c r="K440"/>
  <c r="J440"/>
  <c r="G440"/>
  <c r="I440" s="1"/>
  <c r="K423"/>
  <c r="J423"/>
  <c r="G423"/>
  <c r="I423" s="1"/>
  <c r="K419"/>
  <c r="J419"/>
  <c r="G419"/>
  <c r="I419" s="1"/>
  <c r="K416"/>
  <c r="J416"/>
  <c r="G416"/>
  <c r="I416" s="1"/>
  <c r="K397"/>
  <c r="J397"/>
  <c r="J384"/>
  <c r="K381"/>
  <c r="G381"/>
  <c r="I381" s="1"/>
  <c r="K363"/>
  <c r="J363"/>
  <c r="G363"/>
  <c r="I363" s="1"/>
  <c r="K354"/>
  <c r="J354"/>
  <c r="G354"/>
  <c r="I354" s="1"/>
  <c r="K339"/>
  <c r="J339"/>
  <c r="G339"/>
  <c r="I339" s="1"/>
  <c r="K336"/>
  <c r="J336"/>
  <c r="G336"/>
  <c r="I336" s="1"/>
  <c r="K332"/>
  <c r="J332"/>
  <c r="G332"/>
  <c r="I332" s="1"/>
  <c r="K329"/>
  <c r="J329"/>
  <c r="G329"/>
  <c r="I329" s="1"/>
  <c r="K326"/>
  <c r="J326"/>
  <c r="G326"/>
  <c r="I326" s="1"/>
  <c r="K285"/>
  <c r="J285"/>
  <c r="G285"/>
  <c r="I285" s="1"/>
  <c r="K280"/>
  <c r="J280"/>
  <c r="G280"/>
  <c r="I280" s="1"/>
  <c r="K275"/>
  <c r="J275"/>
  <c r="G275"/>
  <c r="I275" s="1"/>
  <c r="K270"/>
  <c r="J270"/>
  <c r="G270"/>
  <c r="I270" s="1"/>
  <c r="K265"/>
  <c r="J265"/>
  <c r="G265"/>
  <c r="I265" s="1"/>
  <c r="K259"/>
  <c r="J259"/>
  <c r="G259"/>
  <c r="I259" s="1"/>
  <c r="K253"/>
  <c r="J253"/>
  <c r="G253"/>
  <c r="I253" s="1"/>
  <c r="K210"/>
  <c r="J210"/>
  <c r="G210"/>
  <c r="I210" s="1"/>
  <c r="K198"/>
  <c r="J198"/>
  <c r="G198"/>
  <c r="I198" s="1"/>
  <c r="K195"/>
  <c r="J195"/>
  <c r="G195"/>
  <c r="I195" s="1"/>
  <c r="K192"/>
  <c r="J192"/>
  <c r="G192"/>
  <c r="I192" s="1"/>
  <c r="K178"/>
  <c r="J178"/>
  <c r="G178"/>
  <c r="I178" s="1"/>
  <c r="K175"/>
  <c r="J175"/>
  <c r="G175"/>
  <c r="I175" s="1"/>
  <c r="K171"/>
  <c r="J171"/>
  <c r="G171"/>
  <c r="I171" s="1"/>
  <c r="K168"/>
  <c r="J168"/>
  <c r="G168"/>
  <c r="I168" s="1"/>
  <c r="K164"/>
  <c r="J164"/>
  <c r="G164"/>
  <c r="I164" s="1"/>
  <c r="K162"/>
  <c r="J162"/>
  <c r="G162"/>
  <c r="I162" s="1"/>
  <c r="K159"/>
  <c r="J159"/>
  <c r="G159"/>
  <c r="I159" s="1"/>
  <c r="K130"/>
  <c r="J130"/>
  <c r="G130"/>
  <c r="I130" s="1"/>
  <c r="K114"/>
  <c r="K110"/>
  <c r="J110"/>
  <c r="G110"/>
  <c r="I110" s="1"/>
  <c r="K96"/>
  <c r="J96"/>
  <c r="G96"/>
  <c r="I96" s="1"/>
  <c r="K89"/>
  <c r="J89"/>
  <c r="G89"/>
  <c r="I89" s="1"/>
  <c r="K66"/>
  <c r="J66"/>
  <c r="J60"/>
  <c r="K46"/>
  <c r="J46"/>
  <c r="G46"/>
  <c r="I46" s="1"/>
  <c r="K30"/>
  <c r="K22" s="1"/>
  <c r="J30"/>
  <c r="J22" s="1"/>
  <c r="G30"/>
  <c r="I30" l="1"/>
  <c r="I606"/>
  <c r="G570"/>
  <c r="K570"/>
  <c r="I815"/>
  <c r="I981"/>
  <c r="J569"/>
  <c r="G569"/>
  <c r="I569" s="1"/>
  <c r="I588"/>
  <c r="K569"/>
  <c r="G979"/>
  <c r="I980"/>
  <c r="G241"/>
  <c r="I242"/>
  <c r="G246"/>
  <c r="I571"/>
  <c r="I22"/>
  <c r="J1019"/>
  <c r="I23"/>
  <c r="I570"/>
  <c r="J464"/>
  <c r="K464"/>
  <c r="G464"/>
  <c r="I464" s="1"/>
  <c r="J463"/>
  <c r="K463"/>
  <c r="G463"/>
  <c r="I463" s="1"/>
  <c r="J462"/>
  <c r="K462"/>
  <c r="G462"/>
  <c r="I462" s="1"/>
  <c r="J559"/>
  <c r="J558" s="1"/>
  <c r="J557" s="1"/>
  <c r="K559"/>
  <c r="K558" s="1"/>
  <c r="K557" s="1"/>
  <c r="G559"/>
  <c r="J555"/>
  <c r="J554" s="1"/>
  <c r="J553" s="1"/>
  <c r="J552" s="1"/>
  <c r="K555"/>
  <c r="K554" s="1"/>
  <c r="K553" s="1"/>
  <c r="K552" s="1"/>
  <c r="G555"/>
  <c r="J550"/>
  <c r="J549" s="1"/>
  <c r="J548" s="1"/>
  <c r="K550"/>
  <c r="K549" s="1"/>
  <c r="K548" s="1"/>
  <c r="G550"/>
  <c r="J1020"/>
  <c r="K1020"/>
  <c r="G1020"/>
  <c r="I1020" s="1"/>
  <c r="J1105"/>
  <c r="J1104" s="1"/>
  <c r="J1103" s="1"/>
  <c r="J1102" s="1"/>
  <c r="K1105"/>
  <c r="K1104" s="1"/>
  <c r="K1103" s="1"/>
  <c r="K1102" s="1"/>
  <c r="G1105"/>
  <c r="J826"/>
  <c r="J825" s="1"/>
  <c r="J824" s="1"/>
  <c r="K826"/>
  <c r="K825" s="1"/>
  <c r="K824" s="1"/>
  <c r="G826"/>
  <c r="J700"/>
  <c r="J699" s="1"/>
  <c r="J698" s="1"/>
  <c r="K700"/>
  <c r="K699" s="1"/>
  <c r="K698" s="1"/>
  <c r="G700"/>
  <c r="G825" l="1"/>
  <c r="I826"/>
  <c r="G554"/>
  <c r="I555"/>
  <c r="G245"/>
  <c r="I246"/>
  <c r="G240"/>
  <c r="I241"/>
  <c r="G978"/>
  <c r="I978" s="1"/>
  <c r="I979"/>
  <c r="G699"/>
  <c r="I700"/>
  <c r="G1104"/>
  <c r="I1105"/>
  <c r="G549"/>
  <c r="I550"/>
  <c r="G558"/>
  <c r="I559"/>
  <c r="K547"/>
  <c r="J547"/>
  <c r="M41"/>
  <c r="N41"/>
  <c r="L41"/>
  <c r="G557" l="1"/>
  <c r="I557" s="1"/>
  <c r="I558"/>
  <c r="G548"/>
  <c r="I549"/>
  <c r="G1103"/>
  <c r="I1104"/>
  <c r="G698"/>
  <c r="I698" s="1"/>
  <c r="I699"/>
  <c r="G239"/>
  <c r="I239" s="1"/>
  <c r="I240"/>
  <c r="G244"/>
  <c r="I244" s="1"/>
  <c r="I245"/>
  <c r="G553"/>
  <c r="I554"/>
  <c r="G824"/>
  <c r="I824" s="1"/>
  <c r="I825"/>
  <c r="G341"/>
  <c r="I341" s="1"/>
  <c r="G301"/>
  <c r="I301" s="1"/>
  <c r="I1146"/>
  <c r="G1019"/>
  <c r="I1019" s="1"/>
  <c r="J831"/>
  <c r="J830" s="1"/>
  <c r="J829" s="1"/>
  <c r="K831"/>
  <c r="K830" s="1"/>
  <c r="K829" s="1"/>
  <c r="G831"/>
  <c r="K1013"/>
  <c r="K1012" s="1"/>
  <c r="K1011" s="1"/>
  <c r="J1013"/>
  <c r="J1012" s="1"/>
  <c r="J1011" s="1"/>
  <c r="G1013"/>
  <c r="K880"/>
  <c r="K879" s="1"/>
  <c r="K878" s="1"/>
  <c r="J880"/>
  <c r="J879" s="1"/>
  <c r="J878" s="1"/>
  <c r="G880"/>
  <c r="J839"/>
  <c r="J838" s="1"/>
  <c r="J837" s="1"/>
  <c r="G839"/>
  <c r="K837"/>
  <c r="J713"/>
  <c r="J712" s="1"/>
  <c r="J711" s="1"/>
  <c r="G713"/>
  <c r="K498"/>
  <c r="K497" s="1"/>
  <c r="K496" s="1"/>
  <c r="K495" s="1"/>
  <c r="J498"/>
  <c r="J497" s="1"/>
  <c r="J496" s="1"/>
  <c r="J495" s="1"/>
  <c r="G498"/>
  <c r="G497" l="1"/>
  <c r="I498"/>
  <c r="G838"/>
  <c r="I839"/>
  <c r="G879"/>
  <c r="I880"/>
  <c r="G830"/>
  <c r="I831"/>
  <c r="G552"/>
  <c r="I552" s="1"/>
  <c r="I553"/>
  <c r="G1102"/>
  <c r="I1102" s="1"/>
  <c r="I1103"/>
  <c r="I548"/>
  <c r="G712"/>
  <c r="I713"/>
  <c r="G1012"/>
  <c r="I1013"/>
  <c r="K284"/>
  <c r="K283" s="1"/>
  <c r="K282" s="1"/>
  <c r="K281" s="1"/>
  <c r="J284"/>
  <c r="J283" s="1"/>
  <c r="J282" s="1"/>
  <c r="J281" s="1"/>
  <c r="G284"/>
  <c r="K279"/>
  <c r="K278" s="1"/>
  <c r="K277" s="1"/>
  <c r="K276" s="1"/>
  <c r="J279"/>
  <c r="J278" s="1"/>
  <c r="J277" s="1"/>
  <c r="J276" s="1"/>
  <c r="G279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G263" l="1"/>
  <c r="I264"/>
  <c r="G273"/>
  <c r="I274"/>
  <c r="G283"/>
  <c r="I284"/>
  <c r="G1011"/>
  <c r="I1011" s="1"/>
  <c r="I1012"/>
  <c r="G711"/>
  <c r="I711" s="1"/>
  <c r="I712"/>
  <c r="G829"/>
  <c r="I829" s="1"/>
  <c r="I830"/>
  <c r="G878"/>
  <c r="I878" s="1"/>
  <c r="I879"/>
  <c r="G837"/>
  <c r="I837" s="1"/>
  <c r="I838"/>
  <c r="G496"/>
  <c r="I497"/>
  <c r="G268"/>
  <c r="I269"/>
  <c r="G278"/>
  <c r="I279"/>
  <c r="G547"/>
  <c r="J260"/>
  <c r="K260"/>
  <c r="K1019"/>
  <c r="K341"/>
  <c r="J1332"/>
  <c r="J1331" s="1"/>
  <c r="J1330" s="1"/>
  <c r="J1329" s="1"/>
  <c r="K1332"/>
  <c r="K1331" s="1"/>
  <c r="K1330" s="1"/>
  <c r="K1329" s="1"/>
  <c r="K1328" s="1"/>
  <c r="G1332"/>
  <c r="J1186"/>
  <c r="J1185" s="1"/>
  <c r="J1184" s="1"/>
  <c r="J1183" s="1"/>
  <c r="J1182" s="1"/>
  <c r="J1181" s="1"/>
  <c r="K1186"/>
  <c r="K1185" s="1"/>
  <c r="K1184" s="1"/>
  <c r="K1183" s="1"/>
  <c r="K1182" s="1"/>
  <c r="K1181" s="1"/>
  <c r="G1186"/>
  <c r="G1029"/>
  <c r="J1040"/>
  <c r="J1039" s="1"/>
  <c r="J1038" s="1"/>
  <c r="K1040"/>
  <c r="K1039" s="1"/>
  <c r="K1038" s="1"/>
  <c r="G1040"/>
  <c r="I342"/>
  <c r="K348"/>
  <c r="K347" s="1"/>
  <c r="K346" s="1"/>
  <c r="K345" s="1"/>
  <c r="J348"/>
  <c r="J347" s="1"/>
  <c r="J346" s="1"/>
  <c r="J345" s="1"/>
  <c r="J344" s="1"/>
  <c r="G348"/>
  <c r="K1377"/>
  <c r="K1376" s="1"/>
  <c r="K1375" s="1"/>
  <c r="K1374" s="1"/>
  <c r="K1373" s="1"/>
  <c r="K1372" s="1"/>
  <c r="K1371" s="1"/>
  <c r="J1377"/>
  <c r="J1376" s="1"/>
  <c r="J1375" s="1"/>
  <c r="J1374" s="1"/>
  <c r="J1373" s="1"/>
  <c r="J1372" s="1"/>
  <c r="J1371" s="1"/>
  <c r="G1377"/>
  <c r="K1368"/>
  <c r="K1367" s="1"/>
  <c r="K1366" s="1"/>
  <c r="K1361" s="1"/>
  <c r="J1368"/>
  <c r="J1367" s="1"/>
  <c r="J1366" s="1"/>
  <c r="G1368"/>
  <c r="J1364"/>
  <c r="J1363" s="1"/>
  <c r="J1362" s="1"/>
  <c r="G1364"/>
  <c r="J1359"/>
  <c r="J1358" s="1"/>
  <c r="J1357" s="1"/>
  <c r="J1356" s="1"/>
  <c r="J1355" s="1"/>
  <c r="G1359"/>
  <c r="K1353"/>
  <c r="K1352" s="1"/>
  <c r="K1351" s="1"/>
  <c r="K1350" s="1"/>
  <c r="K1349" s="1"/>
  <c r="K1348" s="1"/>
  <c r="J1353"/>
  <c r="J1352" s="1"/>
  <c r="J1351" s="1"/>
  <c r="J1350" s="1"/>
  <c r="J1349" s="1"/>
  <c r="J1348" s="1"/>
  <c r="G1353"/>
  <c r="K1347"/>
  <c r="J1347"/>
  <c r="G1347"/>
  <c r="I1347" s="1"/>
  <c r="K1346"/>
  <c r="J1346"/>
  <c r="G1346"/>
  <c r="I1346" s="1"/>
  <c r="J1343"/>
  <c r="J1342" s="1"/>
  <c r="J1341" s="1"/>
  <c r="G1343"/>
  <c r="J1339"/>
  <c r="J1338" s="1"/>
  <c r="J1337" s="1"/>
  <c r="J1336" s="1"/>
  <c r="J1335" s="1"/>
  <c r="J1334" s="1"/>
  <c r="G1339"/>
  <c r="G1326"/>
  <c r="K1323"/>
  <c r="K1322" s="1"/>
  <c r="K1321" s="1"/>
  <c r="K1320" s="1"/>
  <c r="K1319" s="1"/>
  <c r="K1271" s="1"/>
  <c r="J1323"/>
  <c r="J1322" s="1"/>
  <c r="J1321" s="1"/>
  <c r="J1320" s="1"/>
  <c r="J1319" s="1"/>
  <c r="J1271" s="1"/>
  <c r="G1323"/>
  <c r="J1306"/>
  <c r="J1305"/>
  <c r="G1305"/>
  <c r="J1304"/>
  <c r="J1303"/>
  <c r="G1301"/>
  <c r="J1298"/>
  <c r="J1297"/>
  <c r="G1297"/>
  <c r="J1296"/>
  <c r="J1295"/>
  <c r="G1293"/>
  <c r="G1290"/>
  <c r="J1287"/>
  <c r="J1286"/>
  <c r="J1285"/>
  <c r="J1280"/>
  <c r="J1279"/>
  <c r="J1278"/>
  <c r="J1277"/>
  <c r="J1276"/>
  <c r="J1275"/>
  <c r="J1274"/>
  <c r="J1273"/>
  <c r="J1272"/>
  <c r="K1270"/>
  <c r="J1270"/>
  <c r="G1270"/>
  <c r="I1270" s="1"/>
  <c r="K1269"/>
  <c r="J1269"/>
  <c r="G1269"/>
  <c r="I1269" s="1"/>
  <c r="G1266"/>
  <c r="K1262"/>
  <c r="K1261" s="1"/>
  <c r="J1262"/>
  <c r="J1261" s="1"/>
  <c r="G1262"/>
  <c r="K1259"/>
  <c r="K1258" s="1"/>
  <c r="J1259"/>
  <c r="J1258" s="1"/>
  <c r="G1259"/>
  <c r="J1251"/>
  <c r="J1250" s="1"/>
  <c r="J1249" s="1"/>
  <c r="G1251"/>
  <c r="K1246"/>
  <c r="J1246"/>
  <c r="J1245" s="1"/>
  <c r="J1244" s="1"/>
  <c r="J1243" s="1"/>
  <c r="G1246"/>
  <c r="I1246" s="1"/>
  <c r="K1240"/>
  <c r="K1239" s="1"/>
  <c r="K1238" s="1"/>
  <c r="J1240"/>
  <c r="J1239" s="1"/>
  <c r="J1238" s="1"/>
  <c r="G1240"/>
  <c r="J1236"/>
  <c r="J1235" s="1"/>
  <c r="J1234" s="1"/>
  <c r="J1233" s="1"/>
  <c r="G1236"/>
  <c r="K1231"/>
  <c r="K1230" s="1"/>
  <c r="K1229" s="1"/>
  <c r="J1231"/>
  <c r="J1230" s="1"/>
  <c r="J1229" s="1"/>
  <c r="G1231"/>
  <c r="K1227"/>
  <c r="K1226" s="1"/>
  <c r="K1225" s="1"/>
  <c r="K1224" s="1"/>
  <c r="J1227"/>
  <c r="J1226" s="1"/>
  <c r="J1225" s="1"/>
  <c r="J1224" s="1"/>
  <c r="G1227"/>
  <c r="K1222"/>
  <c r="J1222"/>
  <c r="G1222"/>
  <c r="I1222" s="1"/>
  <c r="K1220"/>
  <c r="J1220"/>
  <c r="G1220"/>
  <c r="I1220" s="1"/>
  <c r="K1216"/>
  <c r="K1215" s="1"/>
  <c r="K1214" s="1"/>
  <c r="J1216"/>
  <c r="J1215" s="1"/>
  <c r="J1214" s="1"/>
  <c r="G1216"/>
  <c r="J1212"/>
  <c r="G1212"/>
  <c r="I1212" s="1"/>
  <c r="J1210"/>
  <c r="J1209" s="1"/>
  <c r="J1208" s="1"/>
  <c r="J1207" s="1"/>
  <c r="G1210"/>
  <c r="J1205"/>
  <c r="J1204" s="1"/>
  <c r="J1203" s="1"/>
  <c r="G1205"/>
  <c r="K1200"/>
  <c r="K1199" s="1"/>
  <c r="K1198" s="1"/>
  <c r="J1200"/>
  <c r="J1199" s="1"/>
  <c r="J1198" s="1"/>
  <c r="G1200"/>
  <c r="K1194"/>
  <c r="J1194"/>
  <c r="G1194"/>
  <c r="I1194" s="1"/>
  <c r="K1192"/>
  <c r="J1192"/>
  <c r="G1192"/>
  <c r="I1192" s="1"/>
  <c r="K1178"/>
  <c r="K1177" s="1"/>
  <c r="K1176" s="1"/>
  <c r="J1178"/>
  <c r="J1177" s="1"/>
  <c r="J1176" s="1"/>
  <c r="G1178"/>
  <c r="K1173"/>
  <c r="K1172" s="1"/>
  <c r="K1171" s="1"/>
  <c r="K1170" s="1"/>
  <c r="K1169" s="1"/>
  <c r="K1168" s="1"/>
  <c r="J1173"/>
  <c r="J1172" s="1"/>
  <c r="J1171" s="1"/>
  <c r="J1170" s="1"/>
  <c r="J1169" s="1"/>
  <c r="J1168" s="1"/>
  <c r="G1173"/>
  <c r="K1165"/>
  <c r="K1164" s="1"/>
  <c r="K1163" s="1"/>
  <c r="J1165"/>
  <c r="J1164" s="1"/>
  <c r="J1163" s="1"/>
  <c r="G1165"/>
  <c r="J1160"/>
  <c r="J1159" s="1"/>
  <c r="J1158" s="1"/>
  <c r="G1160"/>
  <c r="J1154"/>
  <c r="G1154"/>
  <c r="I1154" s="1"/>
  <c r="K1152"/>
  <c r="K1151" s="1"/>
  <c r="K1150" s="1"/>
  <c r="K1149" s="1"/>
  <c r="K1148" s="1"/>
  <c r="J1152"/>
  <c r="G1152"/>
  <c r="I1152" s="1"/>
  <c r="K1147"/>
  <c r="J1147"/>
  <c r="G1147"/>
  <c r="I1147" s="1"/>
  <c r="K1145"/>
  <c r="J1145"/>
  <c r="K1142"/>
  <c r="K1141" s="1"/>
  <c r="K1140" s="1"/>
  <c r="K1135" s="1"/>
  <c r="K1134" s="1"/>
  <c r="J1142"/>
  <c r="J1141" s="1"/>
  <c r="J1140" s="1"/>
  <c r="G1142"/>
  <c r="J1138"/>
  <c r="J1137" s="1"/>
  <c r="J1136" s="1"/>
  <c r="G1138"/>
  <c r="K1132"/>
  <c r="K1131" s="1"/>
  <c r="K1130" s="1"/>
  <c r="K1129" s="1"/>
  <c r="J1132"/>
  <c r="J1131" s="1"/>
  <c r="J1130" s="1"/>
  <c r="J1129" s="1"/>
  <c r="G1132"/>
  <c r="K1116"/>
  <c r="K1115" s="1"/>
  <c r="J1116"/>
  <c r="J1115" s="1"/>
  <c r="G1116"/>
  <c r="K1113"/>
  <c r="K1112" s="1"/>
  <c r="J1113"/>
  <c r="J1112" s="1"/>
  <c r="G1113"/>
  <c r="K1109"/>
  <c r="K1108" s="1"/>
  <c r="K1107" s="1"/>
  <c r="J1109"/>
  <c r="J1108" s="1"/>
  <c r="J1107" s="1"/>
  <c r="G1109"/>
  <c r="J1099"/>
  <c r="J1098" s="1"/>
  <c r="J1097" s="1"/>
  <c r="J1096" s="1"/>
  <c r="G1099"/>
  <c r="J1094"/>
  <c r="J1093" s="1"/>
  <c r="J1092" s="1"/>
  <c r="J1091" s="1"/>
  <c r="G1094"/>
  <c r="G1089"/>
  <c r="J1087"/>
  <c r="J1079"/>
  <c r="J1078" s="1"/>
  <c r="J1077" s="1"/>
  <c r="G1079"/>
  <c r="J1074"/>
  <c r="J1073" s="1"/>
  <c r="J1072" s="1"/>
  <c r="G1074"/>
  <c r="J1069"/>
  <c r="J1068" s="1"/>
  <c r="J1067" s="1"/>
  <c r="G1069"/>
  <c r="J1065"/>
  <c r="J1064" s="1"/>
  <c r="G1065"/>
  <c r="J1062"/>
  <c r="J1061" s="1"/>
  <c r="G1062"/>
  <c r="K1058"/>
  <c r="K1057" s="1"/>
  <c r="K1056" s="1"/>
  <c r="K1055" s="1"/>
  <c r="K1054" s="1"/>
  <c r="J1058"/>
  <c r="J1057" s="1"/>
  <c r="J1056" s="1"/>
  <c r="G1058"/>
  <c r="K1052"/>
  <c r="J1052"/>
  <c r="G1052"/>
  <c r="I1052" s="1"/>
  <c r="K1050"/>
  <c r="J1050"/>
  <c r="G1050"/>
  <c r="I1050" s="1"/>
  <c r="K1044"/>
  <c r="K1043" s="1"/>
  <c r="K1042" s="1"/>
  <c r="J1044"/>
  <c r="J1043" s="1"/>
  <c r="J1042" s="1"/>
  <c r="G1044"/>
  <c r="K1035"/>
  <c r="J1035"/>
  <c r="G1035"/>
  <c r="I1035" s="1"/>
  <c r="J1033"/>
  <c r="J1032" s="1"/>
  <c r="G1033"/>
  <c r="K1029"/>
  <c r="K1028" s="1"/>
  <c r="J1029"/>
  <c r="J1028" s="1"/>
  <c r="K1022"/>
  <c r="J1022"/>
  <c r="G1022"/>
  <c r="I1022" s="1"/>
  <c r="K1021"/>
  <c r="J1021"/>
  <c r="G1021"/>
  <c r="I1021" s="1"/>
  <c r="K1016"/>
  <c r="K1015" s="1"/>
  <c r="K1010" s="1"/>
  <c r="J1016"/>
  <c r="J1015" s="1"/>
  <c r="J1010" s="1"/>
  <c r="G1016"/>
  <c r="K1005"/>
  <c r="K1004" s="1"/>
  <c r="K1003" s="1"/>
  <c r="J1005"/>
  <c r="J1004" s="1"/>
  <c r="J1003" s="1"/>
  <c r="G1005"/>
  <c r="J1001"/>
  <c r="J1000" s="1"/>
  <c r="J999" s="1"/>
  <c r="G1001"/>
  <c r="K975"/>
  <c r="K974" s="1"/>
  <c r="K973" s="1"/>
  <c r="K972" s="1"/>
  <c r="J975"/>
  <c r="J974" s="1"/>
  <c r="J973" s="1"/>
  <c r="J972" s="1"/>
  <c r="G975"/>
  <c r="K966"/>
  <c r="K965" s="1"/>
  <c r="K964" s="1"/>
  <c r="J966"/>
  <c r="J965" s="1"/>
  <c r="J964" s="1"/>
  <c r="G966"/>
  <c r="K961"/>
  <c r="K960" s="1"/>
  <c r="K959" s="1"/>
  <c r="K958" s="1"/>
  <c r="K957" s="1"/>
  <c r="J961"/>
  <c r="J960" s="1"/>
  <c r="J959" s="1"/>
  <c r="J958" s="1"/>
  <c r="J957" s="1"/>
  <c r="G961"/>
  <c r="J955"/>
  <c r="J954" s="1"/>
  <c r="J953" s="1"/>
  <c r="J952" s="1"/>
  <c r="J951" s="1"/>
  <c r="G955"/>
  <c r="K949"/>
  <c r="K948" s="1"/>
  <c r="K947" s="1"/>
  <c r="K946" s="1"/>
  <c r="K945" s="1"/>
  <c r="J949"/>
  <c r="J948" s="1"/>
  <c r="J947" s="1"/>
  <c r="J946" s="1"/>
  <c r="J945" s="1"/>
  <c r="G949"/>
  <c r="K943"/>
  <c r="K942" s="1"/>
  <c r="K941" s="1"/>
  <c r="K940" s="1"/>
  <c r="K939" s="1"/>
  <c r="J943"/>
  <c r="J942" s="1"/>
  <c r="J941" s="1"/>
  <c r="J940" s="1"/>
  <c r="J939" s="1"/>
  <c r="G943"/>
  <c r="K937"/>
  <c r="K936" s="1"/>
  <c r="K935" s="1"/>
  <c r="K934" s="1"/>
  <c r="J937"/>
  <c r="J936" s="1"/>
  <c r="J935" s="1"/>
  <c r="J934" s="1"/>
  <c r="G937"/>
  <c r="K931"/>
  <c r="K930" s="1"/>
  <c r="K929" s="1"/>
  <c r="K928" s="1"/>
  <c r="J931"/>
  <c r="J930" s="1"/>
  <c r="J929" s="1"/>
  <c r="J928" s="1"/>
  <c r="G931"/>
  <c r="J926"/>
  <c r="J925" s="1"/>
  <c r="J924" s="1"/>
  <c r="G926"/>
  <c r="K922"/>
  <c r="K921" s="1"/>
  <c r="K920" s="1"/>
  <c r="K919" s="1"/>
  <c r="J922"/>
  <c r="J921" s="1"/>
  <c r="J920" s="1"/>
  <c r="G922"/>
  <c r="J913"/>
  <c r="J912" s="1"/>
  <c r="J911" s="1"/>
  <c r="G913"/>
  <c r="J909"/>
  <c r="J908" s="1"/>
  <c r="J907" s="1"/>
  <c r="G909"/>
  <c r="J903"/>
  <c r="J902" s="1"/>
  <c r="J901" s="1"/>
  <c r="G903"/>
  <c r="K901"/>
  <c r="K899"/>
  <c r="K898" s="1"/>
  <c r="K897" s="1"/>
  <c r="J899"/>
  <c r="J898" s="1"/>
  <c r="J897" s="1"/>
  <c r="G899"/>
  <c r="K892"/>
  <c r="K891" s="1"/>
  <c r="K890" s="1"/>
  <c r="J892"/>
  <c r="J891" s="1"/>
  <c r="J890" s="1"/>
  <c r="G892"/>
  <c r="K888"/>
  <c r="K887" s="1"/>
  <c r="K886" s="1"/>
  <c r="J888"/>
  <c r="J887" s="1"/>
  <c r="J886" s="1"/>
  <c r="G888"/>
  <c r="K884"/>
  <c r="K883" s="1"/>
  <c r="K882" s="1"/>
  <c r="J884"/>
  <c r="J883" s="1"/>
  <c r="J882" s="1"/>
  <c r="G884"/>
  <c r="J875"/>
  <c r="J874" s="1"/>
  <c r="J873" s="1"/>
  <c r="G875"/>
  <c r="K869"/>
  <c r="K868" s="1"/>
  <c r="K867" s="1"/>
  <c r="K866" s="1"/>
  <c r="J869"/>
  <c r="J868" s="1"/>
  <c r="J867" s="1"/>
  <c r="J866" s="1"/>
  <c r="G869"/>
  <c r="G864"/>
  <c r="G861"/>
  <c r="I861" s="1"/>
  <c r="G859"/>
  <c r="I859" s="1"/>
  <c r="G857"/>
  <c r="I857" s="1"/>
  <c r="G855"/>
  <c r="I855" s="1"/>
  <c r="K851"/>
  <c r="K850" s="1"/>
  <c r="K849" s="1"/>
  <c r="J851"/>
  <c r="J850" s="1"/>
  <c r="J849" s="1"/>
  <c r="G851"/>
  <c r="K847"/>
  <c r="K846" s="1"/>
  <c r="K845" s="1"/>
  <c r="J847"/>
  <c r="J846" s="1"/>
  <c r="J845" s="1"/>
  <c r="G847"/>
  <c r="K843"/>
  <c r="K842" s="1"/>
  <c r="K841" s="1"/>
  <c r="J843"/>
  <c r="J842" s="1"/>
  <c r="J841" s="1"/>
  <c r="G843"/>
  <c r="K822"/>
  <c r="K821" s="1"/>
  <c r="K820" s="1"/>
  <c r="J822"/>
  <c r="J821" s="1"/>
  <c r="J820" s="1"/>
  <c r="G822"/>
  <c r="K818"/>
  <c r="K817" s="1"/>
  <c r="K816" s="1"/>
  <c r="J818"/>
  <c r="J817" s="1"/>
  <c r="J816" s="1"/>
  <c r="G818"/>
  <c r="K812"/>
  <c r="K811" s="1"/>
  <c r="K810" s="1"/>
  <c r="J812"/>
  <c r="J811" s="1"/>
  <c r="J810" s="1"/>
  <c r="G812"/>
  <c r="K808"/>
  <c r="K807" s="1"/>
  <c r="K806" s="1"/>
  <c r="J808"/>
  <c r="J807" s="1"/>
  <c r="J806" s="1"/>
  <c r="G808"/>
  <c r="K804"/>
  <c r="K803" s="1"/>
  <c r="K802" s="1"/>
  <c r="J804"/>
  <c r="J803" s="1"/>
  <c r="J802" s="1"/>
  <c r="G804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2"/>
  <c r="K791" s="1"/>
  <c r="K790" s="1"/>
  <c r="J792"/>
  <c r="J791" s="1"/>
  <c r="J790" s="1"/>
  <c r="G792"/>
  <c r="K788"/>
  <c r="K787" s="1"/>
  <c r="K786" s="1"/>
  <c r="J788"/>
  <c r="J787" s="1"/>
  <c r="J786" s="1"/>
  <c r="G788"/>
  <c r="K784"/>
  <c r="K783" s="1"/>
  <c r="K782" s="1"/>
  <c r="J784"/>
  <c r="J783" s="1"/>
  <c r="J782" s="1"/>
  <c r="G784"/>
  <c r="K780"/>
  <c r="K779" s="1"/>
  <c r="K778" s="1"/>
  <c r="J780"/>
  <c r="J779" s="1"/>
  <c r="J778" s="1"/>
  <c r="G780"/>
  <c r="K776"/>
  <c r="K775" s="1"/>
  <c r="K774" s="1"/>
  <c r="K773" s="1"/>
  <c r="J776"/>
  <c r="J775" s="1"/>
  <c r="J774" s="1"/>
  <c r="J773" s="1"/>
  <c r="G776"/>
  <c r="K771"/>
  <c r="K770" s="1"/>
  <c r="K769" s="1"/>
  <c r="J771"/>
  <c r="J770" s="1"/>
  <c r="J769" s="1"/>
  <c r="G771"/>
  <c r="K752"/>
  <c r="K751" s="1"/>
  <c r="K750" s="1"/>
  <c r="K749" s="1"/>
  <c r="J752"/>
  <c r="J751" s="1"/>
  <c r="J750" s="1"/>
  <c r="J749" s="1"/>
  <c r="G752"/>
  <c r="J745"/>
  <c r="J744" s="1"/>
  <c r="J743" s="1"/>
  <c r="G745"/>
  <c r="J741"/>
  <c r="J740" s="1"/>
  <c r="J739" s="1"/>
  <c r="G741"/>
  <c r="J737"/>
  <c r="J736" s="1"/>
  <c r="J735" s="1"/>
  <c r="G737"/>
  <c r="J732"/>
  <c r="J731" s="1"/>
  <c r="J730" s="1"/>
  <c r="J729" s="1"/>
  <c r="J728" s="1"/>
  <c r="J727" s="1"/>
  <c r="G732"/>
  <c r="K725"/>
  <c r="K724" s="1"/>
  <c r="K723" s="1"/>
  <c r="J725"/>
  <c r="J724" s="1"/>
  <c r="J723" s="1"/>
  <c r="G725"/>
  <c r="K717"/>
  <c r="K716" s="1"/>
  <c r="K715" s="1"/>
  <c r="J717"/>
  <c r="J716" s="1"/>
  <c r="J715" s="1"/>
  <c r="G717"/>
  <c r="K691"/>
  <c r="K690" s="1"/>
  <c r="K689" s="1"/>
  <c r="J691"/>
  <c r="J690" s="1"/>
  <c r="J689" s="1"/>
  <c r="G690"/>
  <c r="K687"/>
  <c r="K686" s="1"/>
  <c r="K685" s="1"/>
  <c r="J687"/>
  <c r="J686" s="1"/>
  <c r="J685" s="1"/>
  <c r="G687"/>
  <c r="K683"/>
  <c r="K682" s="1"/>
  <c r="K681" s="1"/>
  <c r="J683"/>
  <c r="J682" s="1"/>
  <c r="J681" s="1"/>
  <c r="G683"/>
  <c r="K677"/>
  <c r="K676" s="1"/>
  <c r="K675" s="1"/>
  <c r="J677"/>
  <c r="J676" s="1"/>
  <c r="J675" s="1"/>
  <c r="G677"/>
  <c r="K673"/>
  <c r="K672" s="1"/>
  <c r="K671" s="1"/>
  <c r="J673"/>
  <c r="J672" s="1"/>
  <c r="J671" s="1"/>
  <c r="G673"/>
  <c r="K669"/>
  <c r="K668" s="1"/>
  <c r="K667" s="1"/>
  <c r="J669"/>
  <c r="J668" s="1"/>
  <c r="J667" s="1"/>
  <c r="G669"/>
  <c r="K665"/>
  <c r="K664" s="1"/>
  <c r="K663" s="1"/>
  <c r="J665"/>
  <c r="J664" s="1"/>
  <c r="J663" s="1"/>
  <c r="G665"/>
  <c r="K661"/>
  <c r="K660" s="1"/>
  <c r="K659" s="1"/>
  <c r="J661"/>
  <c r="J660" s="1"/>
  <c r="J659" s="1"/>
  <c r="G661"/>
  <c r="K657"/>
  <c r="K656" s="1"/>
  <c r="K655" s="1"/>
  <c r="J657"/>
  <c r="J656" s="1"/>
  <c r="J655" s="1"/>
  <c r="G657"/>
  <c r="K653"/>
  <c r="K652" s="1"/>
  <c r="K651" s="1"/>
  <c r="K650" s="1"/>
  <c r="J653"/>
  <c r="J652" s="1"/>
  <c r="J651" s="1"/>
  <c r="J650" s="1"/>
  <c r="G653"/>
  <c r="K648"/>
  <c r="K647" s="1"/>
  <c r="K646" s="1"/>
  <c r="J648"/>
  <c r="J647" s="1"/>
  <c r="J646" s="1"/>
  <c r="G648"/>
  <c r="K644"/>
  <c r="K643" s="1"/>
  <c r="K642" s="1"/>
  <c r="J644"/>
  <c r="J643" s="1"/>
  <c r="J642" s="1"/>
  <c r="G644"/>
  <c r="J638"/>
  <c r="J637" s="1"/>
  <c r="J636" s="1"/>
  <c r="G638"/>
  <c r="J634"/>
  <c r="J633" s="1"/>
  <c r="J632" s="1"/>
  <c r="G634"/>
  <c r="K626"/>
  <c r="J626"/>
  <c r="G626"/>
  <c r="I626" s="1"/>
  <c r="K622"/>
  <c r="K621" s="1"/>
  <c r="K620" s="1"/>
  <c r="J622"/>
  <c r="J621" s="1"/>
  <c r="J620" s="1"/>
  <c r="G622"/>
  <c r="K618"/>
  <c r="K617" s="1"/>
  <c r="K616" s="1"/>
  <c r="J618"/>
  <c r="J617" s="1"/>
  <c r="J616" s="1"/>
  <c r="G618"/>
  <c r="K613"/>
  <c r="K612" s="1"/>
  <c r="K611" s="1"/>
  <c r="J613"/>
  <c r="J612" s="1"/>
  <c r="J611" s="1"/>
  <c r="G613"/>
  <c r="K605"/>
  <c r="K604" s="1"/>
  <c r="K603" s="1"/>
  <c r="J605"/>
  <c r="J604" s="1"/>
  <c r="J603" s="1"/>
  <c r="G605"/>
  <c r="I605" s="1"/>
  <c r="K600"/>
  <c r="K599" s="1"/>
  <c r="K598" s="1"/>
  <c r="J600"/>
  <c r="J599" s="1"/>
  <c r="J598" s="1"/>
  <c r="G600"/>
  <c r="K596"/>
  <c r="K595" s="1"/>
  <c r="K594" s="1"/>
  <c r="J596"/>
  <c r="J595" s="1"/>
  <c r="J594" s="1"/>
  <c r="G596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J583"/>
  <c r="J582" s="1"/>
  <c r="J581" s="1"/>
  <c r="G583"/>
  <c r="K579"/>
  <c r="K578" s="1"/>
  <c r="K577" s="1"/>
  <c r="J579"/>
  <c r="J578" s="1"/>
  <c r="J577" s="1"/>
  <c r="G579"/>
  <c r="K572"/>
  <c r="J572"/>
  <c r="G572"/>
  <c r="I572" s="1"/>
  <c r="J564"/>
  <c r="J563" s="1"/>
  <c r="J562" s="1"/>
  <c r="J561" s="1"/>
  <c r="G564"/>
  <c r="K544"/>
  <c r="K543" s="1"/>
  <c r="J544"/>
  <c r="J543" s="1"/>
  <c r="J542" s="1"/>
  <c r="G544"/>
  <c r="K539"/>
  <c r="K538" s="1"/>
  <c r="J539"/>
  <c r="J538" s="1"/>
  <c r="G539"/>
  <c r="K536"/>
  <c r="K535" s="1"/>
  <c r="J536"/>
  <c r="J535" s="1"/>
  <c r="G536"/>
  <c r="K532"/>
  <c r="K531" s="1"/>
  <c r="J532"/>
  <c r="J531" s="1"/>
  <c r="G532"/>
  <c r="K529"/>
  <c r="K528" s="1"/>
  <c r="J529"/>
  <c r="J528" s="1"/>
  <c r="G529"/>
  <c r="K525"/>
  <c r="K524" s="1"/>
  <c r="J525"/>
  <c r="J524" s="1"/>
  <c r="G525"/>
  <c r="K522"/>
  <c r="K521" s="1"/>
  <c r="J522"/>
  <c r="J521" s="1"/>
  <c r="G522"/>
  <c r="J518"/>
  <c r="J517" s="1"/>
  <c r="J516" s="1"/>
  <c r="G518"/>
  <c r="J510"/>
  <c r="J509" s="1"/>
  <c r="J508" s="1"/>
  <c r="K506"/>
  <c r="K505" s="1"/>
  <c r="K504" s="1"/>
  <c r="K503" s="1"/>
  <c r="K502" s="1"/>
  <c r="K501" s="1"/>
  <c r="J506"/>
  <c r="J505" s="1"/>
  <c r="J504" s="1"/>
  <c r="G506"/>
  <c r="K493"/>
  <c r="K492" s="1"/>
  <c r="J493"/>
  <c r="J492" s="1"/>
  <c r="G493"/>
  <c r="K490"/>
  <c r="K489" s="1"/>
  <c r="J490"/>
  <c r="J489" s="1"/>
  <c r="G490"/>
  <c r="K485"/>
  <c r="K484" s="1"/>
  <c r="J485"/>
  <c r="J484" s="1"/>
  <c r="G485"/>
  <c r="K482"/>
  <c r="K481" s="1"/>
  <c r="K480" s="1"/>
  <c r="J482"/>
  <c r="J481" s="1"/>
  <c r="J480" s="1"/>
  <c r="G482"/>
  <c r="J475"/>
  <c r="J474" s="1"/>
  <c r="J473" s="1"/>
  <c r="G475"/>
  <c r="K470"/>
  <c r="K469" s="1"/>
  <c r="K468" s="1"/>
  <c r="K467" s="1"/>
  <c r="K466" s="1"/>
  <c r="J470"/>
  <c r="J469" s="1"/>
  <c r="J468" s="1"/>
  <c r="J467" s="1"/>
  <c r="J466" s="1"/>
  <c r="G470"/>
  <c r="K465"/>
  <c r="J465"/>
  <c r="G465"/>
  <c r="I465" s="1"/>
  <c r="J459"/>
  <c r="J458" s="1"/>
  <c r="J457" s="1"/>
  <c r="G459"/>
  <c r="K455"/>
  <c r="K454" s="1"/>
  <c r="K453" s="1"/>
  <c r="K452" s="1"/>
  <c r="K445" s="1"/>
  <c r="J455"/>
  <c r="J454" s="1"/>
  <c r="J453" s="1"/>
  <c r="G455"/>
  <c r="J450"/>
  <c r="J449" s="1"/>
  <c r="G450"/>
  <c r="K443"/>
  <c r="K442" s="1"/>
  <c r="K441" s="1"/>
  <c r="J443"/>
  <c r="J442" s="1"/>
  <c r="J441" s="1"/>
  <c r="G443"/>
  <c r="K439"/>
  <c r="K438" s="1"/>
  <c r="K437" s="1"/>
  <c r="J439"/>
  <c r="J438" s="1"/>
  <c r="J437" s="1"/>
  <c r="G439"/>
  <c r="K435"/>
  <c r="K434" s="1"/>
  <c r="K433" s="1"/>
  <c r="K432" s="1"/>
  <c r="J435"/>
  <c r="J434" s="1"/>
  <c r="J433" s="1"/>
  <c r="J432" s="1"/>
  <c r="G435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J422"/>
  <c r="J421" s="1"/>
  <c r="J420" s="1"/>
  <c r="G422"/>
  <c r="K418"/>
  <c r="K417" s="1"/>
  <c r="J418"/>
  <c r="J417" s="1"/>
  <c r="G418"/>
  <c r="K415"/>
  <c r="K414" s="1"/>
  <c r="J415"/>
  <c r="J414" s="1"/>
  <c r="G415"/>
  <c r="I415" s="1"/>
  <c r="K410"/>
  <c r="K409" s="1"/>
  <c r="K408" s="1"/>
  <c r="K407" s="1"/>
  <c r="J410"/>
  <c r="J409" s="1"/>
  <c r="J408" s="1"/>
  <c r="J407" s="1"/>
  <c r="G410"/>
  <c r="J405"/>
  <c r="J404" s="1"/>
  <c r="J403" s="1"/>
  <c r="J402" s="1"/>
  <c r="G405"/>
  <c r="K400"/>
  <c r="K399" s="1"/>
  <c r="K398" s="1"/>
  <c r="J400"/>
  <c r="J399" s="1"/>
  <c r="J398" s="1"/>
  <c r="G400"/>
  <c r="K396"/>
  <c r="K395" s="1"/>
  <c r="K394" s="1"/>
  <c r="J396"/>
  <c r="J395" s="1"/>
  <c r="J394" s="1"/>
  <c r="G396"/>
  <c r="J392"/>
  <c r="J391" s="1"/>
  <c r="J390" s="1"/>
  <c r="J385" s="1"/>
  <c r="K392"/>
  <c r="K391" s="1"/>
  <c r="K390" s="1"/>
  <c r="K385" s="1"/>
  <c r="K383"/>
  <c r="K382" s="1"/>
  <c r="J383"/>
  <c r="J382" s="1"/>
  <c r="G383"/>
  <c r="K380"/>
  <c r="K379" s="1"/>
  <c r="J380"/>
  <c r="J379" s="1"/>
  <c r="G380"/>
  <c r="J375"/>
  <c r="J374"/>
  <c r="G374"/>
  <c r="J373"/>
  <c r="J372"/>
  <c r="J371"/>
  <c r="J370"/>
  <c r="K368"/>
  <c r="K367" s="1"/>
  <c r="K366" s="1"/>
  <c r="K365" s="1"/>
  <c r="J368"/>
  <c r="J367" s="1"/>
  <c r="J366" s="1"/>
  <c r="J365" s="1"/>
  <c r="G368"/>
  <c r="K362"/>
  <c r="K361" s="1"/>
  <c r="K360" s="1"/>
  <c r="K359" s="1"/>
  <c r="K358" s="1"/>
  <c r="J362"/>
  <c r="J361" s="1"/>
  <c r="J360" s="1"/>
  <c r="J359" s="1"/>
  <c r="J358" s="1"/>
  <c r="G362"/>
  <c r="K356"/>
  <c r="K355" s="1"/>
  <c r="J356"/>
  <c r="J355" s="1"/>
  <c r="G356"/>
  <c r="K353"/>
  <c r="K352" s="1"/>
  <c r="J353"/>
  <c r="J352" s="1"/>
  <c r="G353"/>
  <c r="K338"/>
  <c r="K337" s="1"/>
  <c r="J338"/>
  <c r="J337" s="1"/>
  <c r="G338"/>
  <c r="K335"/>
  <c r="K334" s="1"/>
  <c r="J335"/>
  <c r="J334" s="1"/>
  <c r="G335"/>
  <c r="K331"/>
  <c r="K330" s="1"/>
  <c r="J331"/>
  <c r="J330" s="1"/>
  <c r="G331"/>
  <c r="K328"/>
  <c r="K327" s="1"/>
  <c r="J328"/>
  <c r="J327" s="1"/>
  <c r="G328"/>
  <c r="K325"/>
  <c r="K324" s="1"/>
  <c r="J325"/>
  <c r="J324" s="1"/>
  <c r="G325"/>
  <c r="J320"/>
  <c r="J319" s="1"/>
  <c r="G320"/>
  <c r="K315"/>
  <c r="K314" s="1"/>
  <c r="J315"/>
  <c r="J314" s="1"/>
  <c r="G315"/>
  <c r="K312"/>
  <c r="K311" s="1"/>
  <c r="J312"/>
  <c r="J311" s="1"/>
  <c r="G312"/>
  <c r="J307"/>
  <c r="J306" s="1"/>
  <c r="J305" s="1"/>
  <c r="J304" s="1"/>
  <c r="G307"/>
  <c r="J302"/>
  <c r="K301"/>
  <c r="J301"/>
  <c r="K298"/>
  <c r="K297" s="1"/>
  <c r="K296" s="1"/>
  <c r="K295" s="1"/>
  <c r="K288" s="1"/>
  <c r="K286" s="1"/>
  <c r="J298"/>
  <c r="J297" s="1"/>
  <c r="J296" s="1"/>
  <c r="J295" s="1"/>
  <c r="G298"/>
  <c r="J292"/>
  <c r="J291" s="1"/>
  <c r="J290" s="1"/>
  <c r="J289" s="1"/>
  <c r="G292"/>
  <c r="K287"/>
  <c r="J287"/>
  <c r="G287"/>
  <c r="I287" s="1"/>
  <c r="K258"/>
  <c r="K257" s="1"/>
  <c r="K256" s="1"/>
  <c r="K255" s="1"/>
  <c r="K254" s="1"/>
  <c r="J258"/>
  <c r="J257" s="1"/>
  <c r="J256" s="1"/>
  <c r="J255" s="1"/>
  <c r="J254" s="1"/>
  <c r="G258"/>
  <c r="K252"/>
  <c r="K251" s="1"/>
  <c r="K250" s="1"/>
  <c r="K249" s="1"/>
  <c r="J252"/>
  <c r="J251" s="1"/>
  <c r="J250" s="1"/>
  <c r="J249" s="1"/>
  <c r="G25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3"/>
  <c r="J132" s="1"/>
  <c r="J131" s="1"/>
  <c r="G133"/>
  <c r="K129"/>
  <c r="K128" s="1"/>
  <c r="K127" s="1"/>
  <c r="J129"/>
  <c r="J128" s="1"/>
  <c r="J127" s="1"/>
  <c r="G129"/>
  <c r="J125"/>
  <c r="J124" s="1"/>
  <c r="J123" s="1"/>
  <c r="G125"/>
  <c r="K121"/>
  <c r="K120" s="1"/>
  <c r="J121"/>
  <c r="J120" s="1"/>
  <c r="G121"/>
  <c r="K118"/>
  <c r="J118"/>
  <c r="G118"/>
  <c r="I118" s="1"/>
  <c r="K116"/>
  <c r="J116"/>
  <c r="G116"/>
  <c r="I116" s="1"/>
  <c r="K113"/>
  <c r="K112" s="1"/>
  <c r="J113"/>
  <c r="J112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101"/>
  <c r="K100" s="1"/>
  <c r="K99" s="1"/>
  <c r="J101"/>
  <c r="J100" s="1"/>
  <c r="J99" s="1"/>
  <c r="G101"/>
  <c r="K95"/>
  <c r="K94" s="1"/>
  <c r="K93" s="1"/>
  <c r="K92" s="1"/>
  <c r="K91" s="1"/>
  <c r="J95"/>
  <c r="J94" s="1"/>
  <c r="J93" s="1"/>
  <c r="J92" s="1"/>
  <c r="J91" s="1"/>
  <c r="G95"/>
  <c r="K88"/>
  <c r="K87" s="1"/>
  <c r="J88"/>
  <c r="J87" s="1"/>
  <c r="G88"/>
  <c r="J86"/>
  <c r="J85" s="1"/>
  <c r="G86"/>
  <c r="J83"/>
  <c r="J82" s="1"/>
  <c r="G83"/>
  <c r="J80"/>
  <c r="J79" s="1"/>
  <c r="G80"/>
  <c r="J76"/>
  <c r="J75" s="1"/>
  <c r="J74" s="1"/>
  <c r="G76"/>
  <c r="J72"/>
  <c r="J71" s="1"/>
  <c r="G72"/>
  <c r="J69"/>
  <c r="J68" s="1"/>
  <c r="G69"/>
  <c r="K65"/>
  <c r="K64" s="1"/>
  <c r="J65"/>
  <c r="J64" s="1"/>
  <c r="G65"/>
  <c r="K59"/>
  <c r="K58" s="1"/>
  <c r="K57" s="1"/>
  <c r="K51" s="1"/>
  <c r="J59"/>
  <c r="J58" s="1"/>
  <c r="J57" s="1"/>
  <c r="G59"/>
  <c r="J54"/>
  <c r="J53" s="1"/>
  <c r="J52" s="1"/>
  <c r="G54"/>
  <c r="J49"/>
  <c r="J48" s="1"/>
  <c r="J47" s="1"/>
  <c r="G49"/>
  <c r="K45"/>
  <c r="K44" s="1"/>
  <c r="K43" s="1"/>
  <c r="K42" s="1"/>
  <c r="K41" s="1"/>
  <c r="J45"/>
  <c r="J44" s="1"/>
  <c r="J43" s="1"/>
  <c r="G45"/>
  <c r="K39"/>
  <c r="K38" s="1"/>
  <c r="K37" s="1"/>
  <c r="K36" s="1"/>
  <c r="K35" s="1"/>
  <c r="J39"/>
  <c r="J38" s="1"/>
  <c r="J37" s="1"/>
  <c r="J36" s="1"/>
  <c r="J35" s="1"/>
  <c r="G39"/>
  <c r="J33"/>
  <c r="J32" s="1"/>
  <c r="J31" s="1"/>
  <c r="G33"/>
  <c r="K29"/>
  <c r="K28" s="1"/>
  <c r="K27" s="1"/>
  <c r="K26" s="1"/>
  <c r="K25" s="1"/>
  <c r="J29"/>
  <c r="J28" s="1"/>
  <c r="J27" s="1"/>
  <c r="G29"/>
  <c r="K24"/>
  <c r="K23"/>
  <c r="J23"/>
  <c r="J631" l="1"/>
  <c r="K631"/>
  <c r="K630" s="1"/>
  <c r="K629" s="1"/>
  <c r="G32"/>
  <c r="I33"/>
  <c r="G38"/>
  <c r="I39"/>
  <c r="G53"/>
  <c r="I54"/>
  <c r="G58"/>
  <c r="I59"/>
  <c r="G71"/>
  <c r="I71" s="1"/>
  <c r="I72"/>
  <c r="G79"/>
  <c r="I79" s="1"/>
  <c r="I80"/>
  <c r="G85"/>
  <c r="I85" s="1"/>
  <c r="I86"/>
  <c r="G87"/>
  <c r="I87" s="1"/>
  <c r="I88"/>
  <c r="G154"/>
  <c r="I154" s="1"/>
  <c r="I155"/>
  <c r="G157"/>
  <c r="I157" s="1"/>
  <c r="I158"/>
  <c r="G200"/>
  <c r="I201"/>
  <c r="G208"/>
  <c r="I208" s="1"/>
  <c r="I209"/>
  <c r="G219"/>
  <c r="I219" s="1"/>
  <c r="I220"/>
  <c r="G233"/>
  <c r="I233" s="1"/>
  <c r="I234"/>
  <c r="G314"/>
  <c r="I314" s="1"/>
  <c r="I315"/>
  <c r="G438"/>
  <c r="I439"/>
  <c r="G454"/>
  <c r="I455"/>
  <c r="G469"/>
  <c r="I470"/>
  <c r="G484"/>
  <c r="I484" s="1"/>
  <c r="I485"/>
  <c r="G492"/>
  <c r="I492" s="1"/>
  <c r="I493"/>
  <c r="G524"/>
  <c r="I524" s="1"/>
  <c r="I525"/>
  <c r="G48"/>
  <c r="I49"/>
  <c r="G68"/>
  <c r="I68" s="1"/>
  <c r="I69"/>
  <c r="G75"/>
  <c r="I76"/>
  <c r="G82"/>
  <c r="I82" s="1"/>
  <c r="I83"/>
  <c r="G100"/>
  <c r="I101"/>
  <c r="G108"/>
  <c r="I109"/>
  <c r="G120"/>
  <c r="I120" s="1"/>
  <c r="I121"/>
  <c r="G132"/>
  <c r="I133"/>
  <c r="G140"/>
  <c r="I140" s="1"/>
  <c r="I141"/>
  <c r="G169"/>
  <c r="I169" s="1"/>
  <c r="I170"/>
  <c r="G176"/>
  <c r="I176" s="1"/>
  <c r="I177"/>
  <c r="G193"/>
  <c r="I193" s="1"/>
  <c r="I194"/>
  <c r="G215"/>
  <c r="I216"/>
  <c r="G226"/>
  <c r="I227"/>
  <c r="G251"/>
  <c r="I252"/>
  <c r="G327"/>
  <c r="I327" s="1"/>
  <c r="I328"/>
  <c r="G334"/>
  <c r="I334" s="1"/>
  <c r="I335"/>
  <c r="G352"/>
  <c r="I352" s="1"/>
  <c r="I353"/>
  <c r="G361"/>
  <c r="I362"/>
  <c r="G373"/>
  <c r="I374"/>
  <c r="G382"/>
  <c r="I382" s="1"/>
  <c r="I383"/>
  <c r="G399"/>
  <c r="I400"/>
  <c r="G421"/>
  <c r="I422"/>
  <c r="G429"/>
  <c r="I430"/>
  <c r="G449"/>
  <c r="I449" s="1"/>
  <c r="I450"/>
  <c r="G531"/>
  <c r="I531" s="1"/>
  <c r="I532"/>
  <c r="G538"/>
  <c r="I538" s="1"/>
  <c r="I539"/>
  <c r="G563"/>
  <c r="I564"/>
  <c r="G582"/>
  <c r="I583"/>
  <c r="G586"/>
  <c r="I587"/>
  <c r="G595"/>
  <c r="I596"/>
  <c r="G617"/>
  <c r="I618"/>
  <c r="G647"/>
  <c r="I648"/>
  <c r="G656"/>
  <c r="I657"/>
  <c r="G664"/>
  <c r="I665"/>
  <c r="G672"/>
  <c r="I673"/>
  <c r="G682"/>
  <c r="I683"/>
  <c r="G689"/>
  <c r="I689" s="1"/>
  <c r="I690"/>
  <c r="G724"/>
  <c r="I725"/>
  <c r="G770"/>
  <c r="I771"/>
  <c r="G779"/>
  <c r="I780"/>
  <c r="G787"/>
  <c r="I788"/>
  <c r="G795"/>
  <c r="I796"/>
  <c r="G803"/>
  <c r="I804"/>
  <c r="G811"/>
  <c r="I812"/>
  <c r="G821"/>
  <c r="I822"/>
  <c r="G846"/>
  <c r="I847"/>
  <c r="G863"/>
  <c r="I863" s="1"/>
  <c r="I864"/>
  <c r="G874"/>
  <c r="I875"/>
  <c r="G883"/>
  <c r="I884"/>
  <c r="G891"/>
  <c r="I892"/>
  <c r="G925"/>
  <c r="I926"/>
  <c r="G930"/>
  <c r="I931"/>
  <c r="G942"/>
  <c r="I943"/>
  <c r="G954"/>
  <c r="I955"/>
  <c r="G960"/>
  <c r="I961"/>
  <c r="G974"/>
  <c r="I975"/>
  <c r="G1015"/>
  <c r="I1016"/>
  <c r="G1043"/>
  <c r="I1044"/>
  <c r="G1061"/>
  <c r="I1061" s="1"/>
  <c r="I1062"/>
  <c r="G1064"/>
  <c r="I1064" s="1"/>
  <c r="I1065"/>
  <c r="G1068"/>
  <c r="I1069"/>
  <c r="G1073"/>
  <c r="I1074"/>
  <c r="G1078"/>
  <c r="I1079"/>
  <c r="G1088"/>
  <c r="I1089"/>
  <c r="G1093"/>
  <c r="I1094"/>
  <c r="G1098"/>
  <c r="I1099"/>
  <c r="G1108"/>
  <c r="I1109"/>
  <c r="G1115"/>
  <c r="I1115" s="1"/>
  <c r="I1116"/>
  <c r="G1137"/>
  <c r="I1138"/>
  <c r="G1141"/>
  <c r="I1142"/>
  <c r="G1172"/>
  <c r="I1173"/>
  <c r="G1199"/>
  <c r="I1200"/>
  <c r="G1226"/>
  <c r="I1227"/>
  <c r="G1235"/>
  <c r="I1236"/>
  <c r="G1239"/>
  <c r="I1240"/>
  <c r="G1250"/>
  <c r="I1251"/>
  <c r="G1258"/>
  <c r="I1258" s="1"/>
  <c r="I1259"/>
  <c r="G1265"/>
  <c r="I1266"/>
  <c r="G1292"/>
  <c r="I1292" s="1"/>
  <c r="I1293"/>
  <c r="G1300"/>
  <c r="I1300" s="1"/>
  <c r="I1301"/>
  <c r="G1322"/>
  <c r="I1323"/>
  <c r="G1338"/>
  <c r="I1339"/>
  <c r="G1342"/>
  <c r="I1343"/>
  <c r="G1352"/>
  <c r="I1353"/>
  <c r="G1376"/>
  <c r="I1377"/>
  <c r="G1028"/>
  <c r="I1028" s="1"/>
  <c r="I1029"/>
  <c r="G1331"/>
  <c r="I1332"/>
  <c r="G546"/>
  <c r="I546" s="1"/>
  <c r="I547"/>
  <c r="G277"/>
  <c r="I278"/>
  <c r="G267"/>
  <c r="I268"/>
  <c r="G495"/>
  <c r="I495" s="1"/>
  <c r="I496"/>
  <c r="G282"/>
  <c r="I283"/>
  <c r="G272"/>
  <c r="I273"/>
  <c r="G262"/>
  <c r="I263"/>
  <c r="G28"/>
  <c r="I29"/>
  <c r="G44"/>
  <c r="I45"/>
  <c r="G64"/>
  <c r="I64" s="1"/>
  <c r="I65"/>
  <c r="G94"/>
  <c r="I95"/>
  <c r="G104"/>
  <c r="I105"/>
  <c r="G112"/>
  <c r="I112" s="1"/>
  <c r="I113"/>
  <c r="G124"/>
  <c r="I125"/>
  <c r="G128"/>
  <c r="I129"/>
  <c r="G143"/>
  <c r="I143" s="1"/>
  <c r="I144"/>
  <c r="G147"/>
  <c r="I148"/>
  <c r="G151"/>
  <c r="I151" s="1"/>
  <c r="I152"/>
  <c r="G166"/>
  <c r="I166" s="1"/>
  <c r="I167"/>
  <c r="G173"/>
  <c r="I173" s="1"/>
  <c r="I174"/>
  <c r="G190"/>
  <c r="I190" s="1"/>
  <c r="I191"/>
  <c r="G196"/>
  <c r="I196" s="1"/>
  <c r="I197"/>
  <c r="G204"/>
  <c r="I205"/>
  <c r="G211"/>
  <c r="I211" s="1"/>
  <c r="I212"/>
  <c r="G222"/>
  <c r="I222" s="1"/>
  <c r="I223"/>
  <c r="G229"/>
  <c r="I229" s="1"/>
  <c r="I230"/>
  <c r="G236"/>
  <c r="I236" s="1"/>
  <c r="I237"/>
  <c r="G257"/>
  <c r="I258"/>
  <c r="G291"/>
  <c r="I292"/>
  <c r="G297"/>
  <c r="I298"/>
  <c r="G306"/>
  <c r="I307"/>
  <c r="G311"/>
  <c r="I311" s="1"/>
  <c r="I312"/>
  <c r="G319"/>
  <c r="I319" s="1"/>
  <c r="I320"/>
  <c r="G324"/>
  <c r="I324" s="1"/>
  <c r="I325"/>
  <c r="G330"/>
  <c r="I330" s="1"/>
  <c r="I331"/>
  <c r="G337"/>
  <c r="I337" s="1"/>
  <c r="I338"/>
  <c r="G355"/>
  <c r="I355" s="1"/>
  <c r="I356"/>
  <c r="G367"/>
  <c r="I368"/>
  <c r="G379"/>
  <c r="I379" s="1"/>
  <c r="I380"/>
  <c r="G395"/>
  <c r="I396"/>
  <c r="G404"/>
  <c r="I405"/>
  <c r="G409"/>
  <c r="I410"/>
  <c r="G417"/>
  <c r="I417" s="1"/>
  <c r="I418"/>
  <c r="G425"/>
  <c r="I426"/>
  <c r="G434"/>
  <c r="I435"/>
  <c r="G442"/>
  <c r="I443"/>
  <c r="G458"/>
  <c r="I459"/>
  <c r="G474"/>
  <c r="I475"/>
  <c r="G481"/>
  <c r="I481" s="1"/>
  <c r="I482"/>
  <c r="G489"/>
  <c r="I489" s="1"/>
  <c r="I490"/>
  <c r="G505"/>
  <c r="I506"/>
  <c r="G517"/>
  <c r="I518"/>
  <c r="G521"/>
  <c r="I521" s="1"/>
  <c r="I522"/>
  <c r="G528"/>
  <c r="I528" s="1"/>
  <c r="I529"/>
  <c r="G535"/>
  <c r="I535" s="1"/>
  <c r="I536"/>
  <c r="G543"/>
  <c r="I543" s="1"/>
  <c r="I544"/>
  <c r="G578"/>
  <c r="I579"/>
  <c r="G590"/>
  <c r="I591"/>
  <c r="G599"/>
  <c r="I600"/>
  <c r="G612"/>
  <c r="I613"/>
  <c r="G621"/>
  <c r="I622"/>
  <c r="G633"/>
  <c r="I634"/>
  <c r="G637"/>
  <c r="I638"/>
  <c r="G643"/>
  <c r="I644"/>
  <c r="G652"/>
  <c r="I653"/>
  <c r="G660"/>
  <c r="I661"/>
  <c r="G668"/>
  <c r="I669"/>
  <c r="G676"/>
  <c r="I677"/>
  <c r="G686"/>
  <c r="I687"/>
  <c r="G716"/>
  <c r="I717"/>
  <c r="G731"/>
  <c r="I732"/>
  <c r="G736"/>
  <c r="I737"/>
  <c r="G740"/>
  <c r="I741"/>
  <c r="G744"/>
  <c r="I745"/>
  <c r="G751"/>
  <c r="I752"/>
  <c r="G775"/>
  <c r="I776"/>
  <c r="G783"/>
  <c r="I784"/>
  <c r="G791"/>
  <c r="I792"/>
  <c r="G799"/>
  <c r="I800"/>
  <c r="G807"/>
  <c r="I808"/>
  <c r="G817"/>
  <c r="I818"/>
  <c r="G842"/>
  <c r="I843"/>
  <c r="G850"/>
  <c r="I851"/>
  <c r="G868"/>
  <c r="I869"/>
  <c r="G887"/>
  <c r="I888"/>
  <c r="G898"/>
  <c r="I899"/>
  <c r="G902"/>
  <c r="I903"/>
  <c r="G908"/>
  <c r="I909"/>
  <c r="G912"/>
  <c r="I913"/>
  <c r="G921"/>
  <c r="I922"/>
  <c r="G936"/>
  <c r="I937"/>
  <c r="G948"/>
  <c r="I949"/>
  <c r="G965"/>
  <c r="I966"/>
  <c r="G1000"/>
  <c r="I1001"/>
  <c r="G1004"/>
  <c r="I1005"/>
  <c r="G1032"/>
  <c r="I1032" s="1"/>
  <c r="I1033"/>
  <c r="G1057"/>
  <c r="I1058"/>
  <c r="G1112"/>
  <c r="I1112" s="1"/>
  <c r="I1113"/>
  <c r="G1131"/>
  <c r="I1132"/>
  <c r="G1159"/>
  <c r="I1160"/>
  <c r="G1164"/>
  <c r="I1165"/>
  <c r="G1177"/>
  <c r="I1178"/>
  <c r="G1204"/>
  <c r="I1205"/>
  <c r="G1209"/>
  <c r="I1210"/>
  <c r="G1215"/>
  <c r="I1216"/>
  <c r="G1230"/>
  <c r="I1231"/>
  <c r="G1261"/>
  <c r="I1261" s="1"/>
  <c r="I1262"/>
  <c r="G1289"/>
  <c r="I1289" s="1"/>
  <c r="I1290"/>
  <c r="G1296"/>
  <c r="I1297"/>
  <c r="G1304"/>
  <c r="I1305"/>
  <c r="G1325"/>
  <c r="I1325" s="1"/>
  <c r="I1326"/>
  <c r="G1358"/>
  <c r="I1359"/>
  <c r="G1363"/>
  <c r="I1364"/>
  <c r="G1367"/>
  <c r="I1368"/>
  <c r="G347"/>
  <c r="I348"/>
  <c r="G1039"/>
  <c r="I1040"/>
  <c r="G1185"/>
  <c r="I1186"/>
  <c r="J630"/>
  <c r="J629" s="1"/>
  <c r="K1245"/>
  <c r="K1244" s="1"/>
  <c r="K1243" s="1"/>
  <c r="N19"/>
  <c r="J754"/>
  <c r="K754"/>
  <c r="J836"/>
  <c r="J835" s="1"/>
  <c r="J834" s="1"/>
  <c r="K877"/>
  <c r="K232"/>
  <c r="G1018"/>
  <c r="I1018" s="1"/>
  <c r="N17"/>
  <c r="M18"/>
  <c r="N18"/>
  <c r="G461"/>
  <c r="I461" s="1"/>
  <c r="K998"/>
  <c r="K977" s="1"/>
  <c r="L18"/>
  <c r="G232"/>
  <c r="I232" s="1"/>
  <c r="J413"/>
  <c r="J412" s="1"/>
  <c r="K918"/>
  <c r="K917" s="1"/>
  <c r="K916" s="1"/>
  <c r="J1361"/>
  <c r="J877"/>
  <c r="K836"/>
  <c r="K835" s="1"/>
  <c r="K834" s="1"/>
  <c r="G1111"/>
  <c r="G625"/>
  <c r="K1018"/>
  <c r="K625"/>
  <c r="K624" s="1"/>
  <c r="K602" s="1"/>
  <c r="J625"/>
  <c r="J624" s="1"/>
  <c r="J602" s="1"/>
  <c r="G414"/>
  <c r="K1027"/>
  <c r="G18"/>
  <c r="I18" s="1"/>
  <c r="J232"/>
  <c r="K351"/>
  <c r="K350" s="1"/>
  <c r="G1060"/>
  <c r="K1111"/>
  <c r="K1101" s="1"/>
  <c r="K1268"/>
  <c r="G351"/>
  <c r="J351"/>
  <c r="J350" s="1"/>
  <c r="G480"/>
  <c r="K488"/>
  <c r="K487" s="1"/>
  <c r="K20"/>
  <c r="J1151"/>
  <c r="J1150" s="1"/>
  <c r="J1149" s="1"/>
  <c r="J1148" s="1"/>
  <c r="G189"/>
  <c r="I189" s="1"/>
  <c r="K479"/>
  <c r="K478" s="1"/>
  <c r="K477" s="1"/>
  <c r="G488"/>
  <c r="J1060"/>
  <c r="J1055" s="1"/>
  <c r="J1054" s="1"/>
  <c r="J1024" s="1"/>
  <c r="J1111"/>
  <c r="J1101" s="1"/>
  <c r="G1151"/>
  <c r="K1191"/>
  <c r="K1190" s="1"/>
  <c r="K1157" s="1"/>
  <c r="K1156" s="1"/>
  <c r="K413"/>
  <c r="K412" s="1"/>
  <c r="G448"/>
  <c r="G446"/>
  <c r="I446" s="1"/>
  <c r="J488"/>
  <c r="J487" s="1"/>
  <c r="J448"/>
  <c r="J447" s="1"/>
  <c r="J446"/>
  <c r="J1328"/>
  <c r="G604"/>
  <c r="I604" s="1"/>
  <c r="K963"/>
  <c r="J341"/>
  <c r="J17" s="1"/>
  <c r="P17" s="1"/>
  <c r="J479"/>
  <c r="J478" s="1"/>
  <c r="J477" s="1"/>
  <c r="J67"/>
  <c r="J63" s="1"/>
  <c r="J62" s="1"/>
  <c r="J61" s="1"/>
  <c r="K461"/>
  <c r="G67"/>
  <c r="G139"/>
  <c r="I139" s="1"/>
  <c r="J461"/>
  <c r="G20"/>
  <c r="I20" s="1"/>
  <c r="J1191"/>
  <c r="J1190" s="1"/>
  <c r="J1157" s="1"/>
  <c r="J1156" s="1"/>
  <c r="K340"/>
  <c r="J189"/>
  <c r="K189"/>
  <c r="K17"/>
  <c r="Q17" s="1"/>
  <c r="G1245"/>
  <c r="J1219"/>
  <c r="J1218" s="1"/>
  <c r="J1197" s="1"/>
  <c r="K1219"/>
  <c r="K1218" s="1"/>
  <c r="G1219"/>
  <c r="J1268"/>
  <c r="G1268"/>
  <c r="I1268" s="1"/>
  <c r="J26"/>
  <c r="J25" s="1"/>
  <c r="J78"/>
  <c r="J115"/>
  <c r="J111" s="1"/>
  <c r="G207"/>
  <c r="I207" s="1"/>
  <c r="G854"/>
  <c r="G1257"/>
  <c r="J1345"/>
  <c r="J378"/>
  <c r="J377" s="1"/>
  <c r="K1257"/>
  <c r="G392"/>
  <c r="J503"/>
  <c r="J502" s="1"/>
  <c r="J501" s="1"/>
  <c r="J963"/>
  <c r="J24"/>
  <c r="G78"/>
  <c r="I78" s="1"/>
  <c r="J139"/>
  <c r="G165"/>
  <c r="I165" s="1"/>
  <c r="K165"/>
  <c r="G218"/>
  <c r="I218" s="1"/>
  <c r="K218"/>
  <c r="J541"/>
  <c r="J734"/>
  <c r="K896"/>
  <c r="K895" s="1"/>
  <c r="K894" s="1"/>
  <c r="J919"/>
  <c r="J918" s="1"/>
  <c r="J917" s="1"/>
  <c r="J916" s="1"/>
  <c r="J20"/>
  <c r="G1027"/>
  <c r="I1027" s="1"/>
  <c r="J896"/>
  <c r="J895" s="1"/>
  <c r="J894" s="1"/>
  <c r="J1257"/>
  <c r="G1191"/>
  <c r="G317"/>
  <c r="I317" s="1"/>
  <c r="G318"/>
  <c r="I318" s="1"/>
  <c r="J165"/>
  <c r="K63"/>
  <c r="K62" s="1"/>
  <c r="K61" s="1"/>
  <c r="K378"/>
  <c r="K377" s="1"/>
  <c r="K933"/>
  <c r="J18"/>
  <c r="P18" s="1"/>
  <c r="J42"/>
  <c r="J41" s="1"/>
  <c r="J160"/>
  <c r="J150" s="1"/>
  <c r="K207"/>
  <c r="G378"/>
  <c r="K568"/>
  <c r="J1018"/>
  <c r="J1135"/>
  <c r="J1134" s="1"/>
  <c r="J51"/>
  <c r="J1027"/>
  <c r="J568"/>
  <c r="K18"/>
  <c r="Q18" s="1"/>
  <c r="J317"/>
  <c r="J318"/>
  <c r="J172"/>
  <c r="K310"/>
  <c r="K309" s="1"/>
  <c r="K323"/>
  <c r="J333"/>
  <c r="K19"/>
  <c r="Q19" s="1"/>
  <c r="G115"/>
  <c r="K115"/>
  <c r="K111" s="1"/>
  <c r="G160"/>
  <c r="K160"/>
  <c r="K150" s="1"/>
  <c r="G172"/>
  <c r="I172" s="1"/>
  <c r="J207"/>
  <c r="J288"/>
  <c r="J286" s="1"/>
  <c r="G310"/>
  <c r="J310"/>
  <c r="J309" s="1"/>
  <c r="G323"/>
  <c r="I323" s="1"/>
  <c r="G340"/>
  <c r="I340" s="1"/>
  <c r="J452"/>
  <c r="G527"/>
  <c r="I527" s="1"/>
  <c r="G568"/>
  <c r="I568" s="1"/>
  <c r="J576"/>
  <c r="J575" s="1"/>
  <c r="J574" s="1"/>
  <c r="J998"/>
  <c r="J977" s="1"/>
  <c r="G1049"/>
  <c r="K1049"/>
  <c r="K1048" s="1"/>
  <c r="J1049"/>
  <c r="J1048" s="1"/>
  <c r="G1345"/>
  <c r="I1345" s="1"/>
  <c r="K1345"/>
  <c r="K172"/>
  <c r="J218"/>
  <c r="J520"/>
  <c r="K527"/>
  <c r="J534"/>
  <c r="G1288"/>
  <c r="K344"/>
  <c r="K21"/>
  <c r="G541"/>
  <c r="I541" s="1"/>
  <c r="G542"/>
  <c r="I542" s="1"/>
  <c r="K541"/>
  <c r="K542"/>
  <c r="J323"/>
  <c r="J527"/>
  <c r="K576"/>
  <c r="K575" s="1"/>
  <c r="K574" s="1"/>
  <c r="J933"/>
  <c r="G333"/>
  <c r="I333" s="1"/>
  <c r="K333"/>
  <c r="G520"/>
  <c r="I520" s="1"/>
  <c r="K520"/>
  <c r="G534"/>
  <c r="I534" s="1"/>
  <c r="K534"/>
  <c r="K98" l="1"/>
  <c r="J98"/>
  <c r="J472"/>
  <c r="G309"/>
  <c r="I309" s="1"/>
  <c r="I310"/>
  <c r="G150"/>
  <c r="I150" s="1"/>
  <c r="I160"/>
  <c r="G111"/>
  <c r="I115"/>
  <c r="G377"/>
  <c r="I377" s="1"/>
  <c r="I378"/>
  <c r="G853"/>
  <c r="I853" s="1"/>
  <c r="I854"/>
  <c r="G1244"/>
  <c r="I1245"/>
  <c r="G63"/>
  <c r="I67"/>
  <c r="G447"/>
  <c r="I447" s="1"/>
  <c r="I448"/>
  <c r="G487"/>
  <c r="I487" s="1"/>
  <c r="I488"/>
  <c r="G479"/>
  <c r="I480"/>
  <c r="G350"/>
  <c r="I350" s="1"/>
  <c r="I351"/>
  <c r="G413"/>
  <c r="I414"/>
  <c r="G624"/>
  <c r="I624" s="1"/>
  <c r="I625"/>
  <c r="G1184"/>
  <c r="I1185"/>
  <c r="G1038"/>
  <c r="I1038" s="1"/>
  <c r="I1039"/>
  <c r="G346"/>
  <c r="I347"/>
  <c r="G1366"/>
  <c r="I1366" s="1"/>
  <c r="I1367"/>
  <c r="G1362"/>
  <c r="I1363"/>
  <c r="G1357"/>
  <c r="I1358"/>
  <c r="G1303"/>
  <c r="I1303" s="1"/>
  <c r="I1304"/>
  <c r="G1295"/>
  <c r="I1295" s="1"/>
  <c r="I1296"/>
  <c r="G1229"/>
  <c r="I1229" s="1"/>
  <c r="I1230"/>
  <c r="G1214"/>
  <c r="I1214" s="1"/>
  <c r="I1215"/>
  <c r="G1208"/>
  <c r="I1209"/>
  <c r="G1203"/>
  <c r="I1203" s="1"/>
  <c r="I1204"/>
  <c r="G1176"/>
  <c r="I1176" s="1"/>
  <c r="I1177"/>
  <c r="G1163"/>
  <c r="I1163" s="1"/>
  <c r="I1164"/>
  <c r="G1158"/>
  <c r="I1158" s="1"/>
  <c r="I1159"/>
  <c r="G1130"/>
  <c r="I1131"/>
  <c r="G1056"/>
  <c r="I1056" s="1"/>
  <c r="I1057"/>
  <c r="G1003"/>
  <c r="I1004"/>
  <c r="G999"/>
  <c r="I999" s="1"/>
  <c r="I1000"/>
  <c r="G964"/>
  <c r="I965"/>
  <c r="G947"/>
  <c r="I948"/>
  <c r="G935"/>
  <c r="I936"/>
  <c r="G920"/>
  <c r="I921"/>
  <c r="G911"/>
  <c r="I911" s="1"/>
  <c r="I912"/>
  <c r="G907"/>
  <c r="I907" s="1"/>
  <c r="I908"/>
  <c r="G901"/>
  <c r="I901" s="1"/>
  <c r="I902"/>
  <c r="G897"/>
  <c r="I898"/>
  <c r="G886"/>
  <c r="I886" s="1"/>
  <c r="I887"/>
  <c r="G867"/>
  <c r="I868"/>
  <c r="G849"/>
  <c r="I849" s="1"/>
  <c r="I850"/>
  <c r="G841"/>
  <c r="I841" s="1"/>
  <c r="I842"/>
  <c r="G816"/>
  <c r="I816" s="1"/>
  <c r="I817"/>
  <c r="G806"/>
  <c r="I806" s="1"/>
  <c r="I807"/>
  <c r="G798"/>
  <c r="I798" s="1"/>
  <c r="I799"/>
  <c r="G790"/>
  <c r="I790" s="1"/>
  <c r="I791"/>
  <c r="G782"/>
  <c r="I782" s="1"/>
  <c r="I783"/>
  <c r="G774"/>
  <c r="I775"/>
  <c r="G750"/>
  <c r="I751"/>
  <c r="G743"/>
  <c r="I743" s="1"/>
  <c r="I744"/>
  <c r="G739"/>
  <c r="I739" s="1"/>
  <c r="I740"/>
  <c r="G735"/>
  <c r="I736"/>
  <c r="G730"/>
  <c r="I731"/>
  <c r="G715"/>
  <c r="I715" s="1"/>
  <c r="I716"/>
  <c r="G685"/>
  <c r="I685" s="1"/>
  <c r="I686"/>
  <c r="G675"/>
  <c r="I675" s="1"/>
  <c r="I676"/>
  <c r="G667"/>
  <c r="I667" s="1"/>
  <c r="I668"/>
  <c r="G659"/>
  <c r="I659" s="1"/>
  <c r="I660"/>
  <c r="G651"/>
  <c r="I652"/>
  <c r="G642"/>
  <c r="I642" s="1"/>
  <c r="I643"/>
  <c r="G636"/>
  <c r="I636" s="1"/>
  <c r="I637"/>
  <c r="G632"/>
  <c r="I633"/>
  <c r="G620"/>
  <c r="I620" s="1"/>
  <c r="I621"/>
  <c r="G611"/>
  <c r="I611" s="1"/>
  <c r="I612"/>
  <c r="G598"/>
  <c r="I598" s="1"/>
  <c r="I599"/>
  <c r="G589"/>
  <c r="I589" s="1"/>
  <c r="I590"/>
  <c r="G577"/>
  <c r="I578"/>
  <c r="G516"/>
  <c r="I516" s="1"/>
  <c r="I517"/>
  <c r="G504"/>
  <c r="I505"/>
  <c r="G473"/>
  <c r="I473" s="1"/>
  <c r="I474"/>
  <c r="G457"/>
  <c r="I457" s="1"/>
  <c r="I458"/>
  <c r="G441"/>
  <c r="I441" s="1"/>
  <c r="I442"/>
  <c r="G433"/>
  <c r="I434"/>
  <c r="G424"/>
  <c r="I424" s="1"/>
  <c r="I425"/>
  <c r="G408"/>
  <c r="I409"/>
  <c r="G403"/>
  <c r="I404"/>
  <c r="G394"/>
  <c r="I394" s="1"/>
  <c r="I395"/>
  <c r="G366"/>
  <c r="I367"/>
  <c r="G305"/>
  <c r="I306"/>
  <c r="G296"/>
  <c r="I297"/>
  <c r="G290"/>
  <c r="I291"/>
  <c r="G256"/>
  <c r="I257"/>
  <c r="G203"/>
  <c r="I203" s="1"/>
  <c r="I204"/>
  <c r="G146"/>
  <c r="I146" s="1"/>
  <c r="I147"/>
  <c r="G127"/>
  <c r="I127" s="1"/>
  <c r="I128"/>
  <c r="G123"/>
  <c r="I123" s="1"/>
  <c r="I124"/>
  <c r="G103"/>
  <c r="I103" s="1"/>
  <c r="I104"/>
  <c r="G93"/>
  <c r="I94"/>
  <c r="G43"/>
  <c r="I44"/>
  <c r="G27"/>
  <c r="I28"/>
  <c r="G261"/>
  <c r="I262"/>
  <c r="G271"/>
  <c r="I271" s="1"/>
  <c r="I272"/>
  <c r="G281"/>
  <c r="I281" s="1"/>
  <c r="I282"/>
  <c r="G266"/>
  <c r="I266" s="1"/>
  <c r="I267"/>
  <c r="G276"/>
  <c r="I276" s="1"/>
  <c r="I277"/>
  <c r="G1330"/>
  <c r="I1331"/>
  <c r="G1375"/>
  <c r="I1376"/>
  <c r="G1351"/>
  <c r="I1352"/>
  <c r="G1341"/>
  <c r="I1341" s="1"/>
  <c r="I1342"/>
  <c r="G1337"/>
  <c r="I1338"/>
  <c r="G1321"/>
  <c r="I1322"/>
  <c r="G1264"/>
  <c r="I1264" s="1"/>
  <c r="I1265"/>
  <c r="G1249"/>
  <c r="I1249" s="1"/>
  <c r="I1250"/>
  <c r="G1238"/>
  <c r="I1238" s="1"/>
  <c r="I1239"/>
  <c r="G1234"/>
  <c r="I1235"/>
  <c r="G1225"/>
  <c r="I1226"/>
  <c r="G1198"/>
  <c r="I1198" s="1"/>
  <c r="I1199"/>
  <c r="G1171"/>
  <c r="I1172"/>
  <c r="G1140"/>
  <c r="I1141"/>
  <c r="G1136"/>
  <c r="I1136" s="1"/>
  <c r="I1137"/>
  <c r="G1107"/>
  <c r="I1107" s="1"/>
  <c r="I1108"/>
  <c r="G1097"/>
  <c r="I1098"/>
  <c r="G1092"/>
  <c r="I1093"/>
  <c r="G1087"/>
  <c r="I1087" s="1"/>
  <c r="I1088"/>
  <c r="G1077"/>
  <c r="I1077" s="1"/>
  <c r="I1078"/>
  <c r="G1072"/>
  <c r="I1072" s="1"/>
  <c r="I1073"/>
  <c r="G1067"/>
  <c r="I1067" s="1"/>
  <c r="I1068"/>
  <c r="G1042"/>
  <c r="I1042" s="1"/>
  <c r="I1043"/>
  <c r="G1010"/>
  <c r="I1010" s="1"/>
  <c r="I1015"/>
  <c r="G973"/>
  <c r="I974"/>
  <c r="G959"/>
  <c r="I960"/>
  <c r="G953"/>
  <c r="I954"/>
  <c r="G941"/>
  <c r="I942"/>
  <c r="G929"/>
  <c r="I930"/>
  <c r="G924"/>
  <c r="I924" s="1"/>
  <c r="I925"/>
  <c r="G890"/>
  <c r="I890" s="1"/>
  <c r="I891"/>
  <c r="G882"/>
  <c r="I883"/>
  <c r="G873"/>
  <c r="I873" s="1"/>
  <c r="I874"/>
  <c r="G845"/>
  <c r="I845" s="1"/>
  <c r="I846"/>
  <c r="G820"/>
  <c r="I820" s="1"/>
  <c r="I821"/>
  <c r="G810"/>
  <c r="I810" s="1"/>
  <c r="I811"/>
  <c r="G802"/>
  <c r="I802" s="1"/>
  <c r="I803"/>
  <c r="G794"/>
  <c r="I794" s="1"/>
  <c r="I795"/>
  <c r="G786"/>
  <c r="I786" s="1"/>
  <c r="I787"/>
  <c r="G778"/>
  <c r="I778" s="1"/>
  <c r="I779"/>
  <c r="G769"/>
  <c r="I770"/>
  <c r="G723"/>
  <c r="I724"/>
  <c r="G681"/>
  <c r="I681" s="1"/>
  <c r="I682"/>
  <c r="G671"/>
  <c r="I671" s="1"/>
  <c r="I672"/>
  <c r="G663"/>
  <c r="I663" s="1"/>
  <c r="I664"/>
  <c r="G655"/>
  <c r="I655" s="1"/>
  <c r="I656"/>
  <c r="G646"/>
  <c r="I647"/>
  <c r="G616"/>
  <c r="I616" s="1"/>
  <c r="I617"/>
  <c r="G594"/>
  <c r="I594" s="1"/>
  <c r="I595"/>
  <c r="G585"/>
  <c r="I585" s="1"/>
  <c r="I586"/>
  <c r="G581"/>
  <c r="I581" s="1"/>
  <c r="I582"/>
  <c r="G562"/>
  <c r="I563"/>
  <c r="G428"/>
  <c r="I428" s="1"/>
  <c r="I429"/>
  <c r="G420"/>
  <c r="I420" s="1"/>
  <c r="I421"/>
  <c r="G398"/>
  <c r="I398" s="1"/>
  <c r="I399"/>
  <c r="G372"/>
  <c r="I373"/>
  <c r="G360"/>
  <c r="I361"/>
  <c r="G250"/>
  <c r="I251"/>
  <c r="G225"/>
  <c r="I225" s="1"/>
  <c r="I226"/>
  <c r="G214"/>
  <c r="I214" s="1"/>
  <c r="I215"/>
  <c r="G131"/>
  <c r="I131" s="1"/>
  <c r="I132"/>
  <c r="G107"/>
  <c r="I107" s="1"/>
  <c r="I108"/>
  <c r="G99"/>
  <c r="I99" s="1"/>
  <c r="I100"/>
  <c r="G74"/>
  <c r="I75"/>
  <c r="G47"/>
  <c r="I47" s="1"/>
  <c r="I48"/>
  <c r="G468"/>
  <c r="I469"/>
  <c r="G453"/>
  <c r="I454"/>
  <c r="G437"/>
  <c r="I437" s="1"/>
  <c r="I438"/>
  <c r="G199"/>
  <c r="I199" s="1"/>
  <c r="I200"/>
  <c r="G57"/>
  <c r="I57" s="1"/>
  <c r="I58"/>
  <c r="G52"/>
  <c r="I53"/>
  <c r="G37"/>
  <c r="I38"/>
  <c r="G31"/>
  <c r="I31" s="1"/>
  <c r="I32"/>
  <c r="G1283"/>
  <c r="I1288"/>
  <c r="G1048"/>
  <c r="I1048" s="1"/>
  <c r="I1049"/>
  <c r="G1190"/>
  <c r="I1190" s="1"/>
  <c r="I1191"/>
  <c r="G391"/>
  <c r="I392"/>
  <c r="I1248"/>
  <c r="I1257"/>
  <c r="G1218"/>
  <c r="I1218" s="1"/>
  <c r="I1219"/>
  <c r="G1150"/>
  <c r="I1151"/>
  <c r="G1055"/>
  <c r="I1060"/>
  <c r="G1101"/>
  <c r="I1101" s="1"/>
  <c r="I1111"/>
  <c r="K1197"/>
  <c r="K1196" s="1"/>
  <c r="J1196"/>
  <c r="J1144" s="1"/>
  <c r="K97"/>
  <c r="J97"/>
  <c r="K915"/>
  <c r="M17"/>
  <c r="J21"/>
  <c r="M19"/>
  <c r="G603"/>
  <c r="N573"/>
  <c r="G1026"/>
  <c r="G1284"/>
  <c r="I1284" s="1"/>
  <c r="K1026"/>
  <c r="K1025" s="1"/>
  <c r="K1024" s="1"/>
  <c r="K472"/>
  <c r="J19"/>
  <c r="J340"/>
  <c r="K322"/>
  <c r="K303" s="1"/>
  <c r="K300" s="1"/>
  <c r="J445"/>
  <c r="J515"/>
  <c r="J500" s="1"/>
  <c r="J915"/>
  <c r="G322"/>
  <c r="J833"/>
  <c r="J376"/>
  <c r="J364" s="1"/>
  <c r="K16"/>
  <c r="Q16" s="1"/>
  <c r="K628"/>
  <c r="J628"/>
  <c r="K376"/>
  <c r="J1026"/>
  <c r="J1025" s="1"/>
  <c r="G515"/>
  <c r="K833"/>
  <c r="J322"/>
  <c r="J303" s="1"/>
  <c r="J300" s="1"/>
  <c r="J573"/>
  <c r="K515"/>
  <c r="K500" s="1"/>
  <c r="K573"/>
  <c r="I111" l="1"/>
  <c r="G98"/>
  <c r="I723"/>
  <c r="I646"/>
  <c r="I1055"/>
  <c r="G1149"/>
  <c r="I1150"/>
  <c r="G390"/>
  <c r="I391"/>
  <c r="G1282"/>
  <c r="I1283"/>
  <c r="G36"/>
  <c r="I37"/>
  <c r="I52"/>
  <c r="G51"/>
  <c r="I51" s="1"/>
  <c r="I453"/>
  <c r="G452"/>
  <c r="G467"/>
  <c r="I468"/>
  <c r="I74"/>
  <c r="G24"/>
  <c r="G249"/>
  <c r="I249" s="1"/>
  <c r="I250"/>
  <c r="G359"/>
  <c r="I360"/>
  <c r="G371"/>
  <c r="I372"/>
  <c r="G561"/>
  <c r="I561" s="1"/>
  <c r="I562"/>
  <c r="I769"/>
  <c r="I882"/>
  <c r="G877"/>
  <c r="I877" s="1"/>
  <c r="G928"/>
  <c r="I928" s="1"/>
  <c r="I929"/>
  <c r="G940"/>
  <c r="I941"/>
  <c r="G952"/>
  <c r="I953"/>
  <c r="G958"/>
  <c r="I959"/>
  <c r="G972"/>
  <c r="I972" s="1"/>
  <c r="I973"/>
  <c r="G1091"/>
  <c r="I1091" s="1"/>
  <c r="I1092"/>
  <c r="G1096"/>
  <c r="I1096" s="1"/>
  <c r="I1097"/>
  <c r="I1140"/>
  <c r="G1135"/>
  <c r="G1170"/>
  <c r="I1171"/>
  <c r="G1224"/>
  <c r="I1225"/>
  <c r="G1233"/>
  <c r="I1233" s="1"/>
  <c r="I1234"/>
  <c r="G1320"/>
  <c r="I1321"/>
  <c r="G1336"/>
  <c r="I1337"/>
  <c r="G1350"/>
  <c r="I1351"/>
  <c r="G1374"/>
  <c r="I1375"/>
  <c r="G1329"/>
  <c r="I1330"/>
  <c r="I261"/>
  <c r="G260"/>
  <c r="I260" s="1"/>
  <c r="I27"/>
  <c r="G26"/>
  <c r="I43"/>
  <c r="G42"/>
  <c r="G92"/>
  <c r="I93"/>
  <c r="G255"/>
  <c r="I256"/>
  <c r="G289"/>
  <c r="I290"/>
  <c r="G295"/>
  <c r="I295" s="1"/>
  <c r="I296"/>
  <c r="G304"/>
  <c r="I304" s="1"/>
  <c r="I305"/>
  <c r="G365"/>
  <c r="I365" s="1"/>
  <c r="I366"/>
  <c r="G402"/>
  <c r="I402" s="1"/>
  <c r="I403"/>
  <c r="G407"/>
  <c r="I407" s="1"/>
  <c r="I408"/>
  <c r="G432"/>
  <c r="I432" s="1"/>
  <c r="I433"/>
  <c r="G503"/>
  <c r="I504"/>
  <c r="I577"/>
  <c r="G576"/>
  <c r="I632"/>
  <c r="G650"/>
  <c r="I650" s="1"/>
  <c r="I651"/>
  <c r="G729"/>
  <c r="I730"/>
  <c r="I735"/>
  <c r="G734"/>
  <c r="I734" s="1"/>
  <c r="G749"/>
  <c r="I749" s="1"/>
  <c r="I750"/>
  <c r="G773"/>
  <c r="I773" s="1"/>
  <c r="I774"/>
  <c r="G866"/>
  <c r="I867"/>
  <c r="I897"/>
  <c r="G896"/>
  <c r="I920"/>
  <c r="G919"/>
  <c r="G934"/>
  <c r="I935"/>
  <c r="G946"/>
  <c r="I947"/>
  <c r="I964"/>
  <c r="G963"/>
  <c r="I963" s="1"/>
  <c r="I1003"/>
  <c r="G998"/>
  <c r="G1129"/>
  <c r="I1129" s="1"/>
  <c r="I1130"/>
  <c r="G1207"/>
  <c r="I1207" s="1"/>
  <c r="I1208"/>
  <c r="G1356"/>
  <c r="I1357"/>
  <c r="I1362"/>
  <c r="G1361"/>
  <c r="I1361" s="1"/>
  <c r="G345"/>
  <c r="I346"/>
  <c r="G1183"/>
  <c r="I1184"/>
  <c r="G412"/>
  <c r="I412" s="1"/>
  <c r="I413"/>
  <c r="G478"/>
  <c r="I479"/>
  <c r="G62"/>
  <c r="I63"/>
  <c r="G1243"/>
  <c r="I1243" s="1"/>
  <c r="I1244"/>
  <c r="G1025"/>
  <c r="I1026"/>
  <c r="I515"/>
  <c r="G303"/>
  <c r="I322"/>
  <c r="G602"/>
  <c r="I603"/>
  <c r="G1157"/>
  <c r="I98"/>
  <c r="J16"/>
  <c r="P16" s="1"/>
  <c r="P19"/>
  <c r="M1144"/>
  <c r="K1144"/>
  <c r="N1144"/>
  <c r="M461"/>
  <c r="M21"/>
  <c r="N21"/>
  <c r="M340"/>
  <c r="N16"/>
  <c r="N461"/>
  <c r="K364"/>
  <c r="M16"/>
  <c r="K1023"/>
  <c r="N1018"/>
  <c r="J1023"/>
  <c r="M1018"/>
  <c r="N568"/>
  <c r="M568"/>
  <c r="G631" l="1"/>
  <c r="I1157"/>
  <c r="I602"/>
  <c r="G300"/>
  <c r="I300" s="1"/>
  <c r="I303"/>
  <c r="I1025"/>
  <c r="G61"/>
  <c r="I61" s="1"/>
  <c r="I62"/>
  <c r="G477"/>
  <c r="I478"/>
  <c r="G1182"/>
  <c r="I1183"/>
  <c r="G344"/>
  <c r="I345"/>
  <c r="G1355"/>
  <c r="I1355" s="1"/>
  <c r="I1356"/>
  <c r="G945"/>
  <c r="I945" s="1"/>
  <c r="I946"/>
  <c r="I934"/>
  <c r="I866"/>
  <c r="G836"/>
  <c r="G728"/>
  <c r="I729"/>
  <c r="G502"/>
  <c r="I503"/>
  <c r="I289"/>
  <c r="G288"/>
  <c r="G254"/>
  <c r="I255"/>
  <c r="G91"/>
  <c r="I91" s="1"/>
  <c r="I92"/>
  <c r="I1329"/>
  <c r="G1373"/>
  <c r="I1374"/>
  <c r="G1349"/>
  <c r="I1350"/>
  <c r="G1335"/>
  <c r="I1336"/>
  <c r="G1319"/>
  <c r="I1320"/>
  <c r="I1224"/>
  <c r="G1197"/>
  <c r="G1169"/>
  <c r="I1170"/>
  <c r="G957"/>
  <c r="I957" s="1"/>
  <c r="I958"/>
  <c r="G951"/>
  <c r="I951" s="1"/>
  <c r="I952"/>
  <c r="G939"/>
  <c r="I939" s="1"/>
  <c r="I940"/>
  <c r="G370"/>
  <c r="I370" s="1"/>
  <c r="I371"/>
  <c r="G358"/>
  <c r="I358" s="1"/>
  <c r="I359"/>
  <c r="G466"/>
  <c r="I467"/>
  <c r="G35"/>
  <c r="I35" s="1"/>
  <c r="I36"/>
  <c r="G1281"/>
  <c r="I1281" s="1"/>
  <c r="I1282"/>
  <c r="I390"/>
  <c r="G1148"/>
  <c r="I1149"/>
  <c r="G1054"/>
  <c r="I1054" s="1"/>
  <c r="G977"/>
  <c r="I977" s="1"/>
  <c r="I998"/>
  <c r="G918"/>
  <c r="I919"/>
  <c r="G895"/>
  <c r="I896"/>
  <c r="G575"/>
  <c r="I576"/>
  <c r="G41"/>
  <c r="I41" s="1"/>
  <c r="I42"/>
  <c r="G25"/>
  <c r="I25" s="1"/>
  <c r="I26"/>
  <c r="G1134"/>
  <c r="I1134" s="1"/>
  <c r="I1135"/>
  <c r="L19"/>
  <c r="I24"/>
  <c r="G19"/>
  <c r="I21"/>
  <c r="I452"/>
  <c r="G445"/>
  <c r="I445" s="1"/>
  <c r="G754"/>
  <c r="I754" s="1"/>
  <c r="N340"/>
  <c r="I1148" l="1"/>
  <c r="G376"/>
  <c r="I466"/>
  <c r="G1168"/>
  <c r="I1169"/>
  <c r="G1271"/>
  <c r="I1271" s="1"/>
  <c r="I1319"/>
  <c r="G1334"/>
  <c r="I1335"/>
  <c r="G1348"/>
  <c r="I1348" s="1"/>
  <c r="I1349"/>
  <c r="G1372"/>
  <c r="I1373"/>
  <c r="I254"/>
  <c r="G97"/>
  <c r="G501"/>
  <c r="I502"/>
  <c r="G727"/>
  <c r="I727" s="1"/>
  <c r="I728"/>
  <c r="I344"/>
  <c r="G1181"/>
  <c r="I1181" s="1"/>
  <c r="I1182"/>
  <c r="I477"/>
  <c r="G472"/>
  <c r="I472" s="1"/>
  <c r="G1024"/>
  <c r="I1024" s="1"/>
  <c r="G630"/>
  <c r="I631"/>
  <c r="I19"/>
  <c r="G574"/>
  <c r="I575"/>
  <c r="G894"/>
  <c r="I894" s="1"/>
  <c r="I895"/>
  <c r="G917"/>
  <c r="I918"/>
  <c r="G1196"/>
  <c r="I1196" s="1"/>
  <c r="I1197"/>
  <c r="G286"/>
  <c r="I286" s="1"/>
  <c r="I288"/>
  <c r="G835"/>
  <c r="I836"/>
  <c r="G933"/>
  <c r="I933" s="1"/>
  <c r="G834" l="1"/>
  <c r="I835"/>
  <c r="G916"/>
  <c r="I917"/>
  <c r="I574"/>
  <c r="G573"/>
  <c r="G629"/>
  <c r="G628" s="1"/>
  <c r="I630"/>
  <c r="I97"/>
  <c r="L21"/>
  <c r="G364"/>
  <c r="I376"/>
  <c r="G1023"/>
  <c r="I1023" s="1"/>
  <c r="L1018"/>
  <c r="I501"/>
  <c r="G500"/>
  <c r="G1371"/>
  <c r="I1371" s="1"/>
  <c r="I1372"/>
  <c r="G17"/>
  <c r="L17"/>
  <c r="I1334"/>
  <c r="G1328"/>
  <c r="I1328" s="1"/>
  <c r="I1168"/>
  <c r="G1156"/>
  <c r="I17" l="1"/>
  <c r="G16"/>
  <c r="I16" s="1"/>
  <c r="I573"/>
  <c r="I916"/>
  <c r="G915"/>
  <c r="I915" s="1"/>
  <c r="G833"/>
  <c r="I833" s="1"/>
  <c r="I834"/>
  <c r="I1156"/>
  <c r="L1144"/>
  <c r="G1144"/>
  <c r="I500"/>
  <c r="L461"/>
  <c r="I364"/>
  <c r="L340"/>
  <c r="I629"/>
  <c r="I628" l="1"/>
  <c r="L574"/>
  <c r="N575"/>
  <c r="I1144"/>
  <c r="L16"/>
  <c r="L568"/>
</calcChain>
</file>

<file path=xl/sharedStrings.xml><?xml version="1.0" encoding="utf-8"?>
<sst xmlns="http://schemas.openxmlformats.org/spreadsheetml/2006/main" count="6563" uniqueCount="700">
  <si>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</si>
  <si>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</si>
  <si>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</si>
  <si>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</si>
  <si>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</si>
  <si>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</si>
  <si>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</si>
  <si>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</si>
  <si>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</si>
  <si>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</si>
  <si>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</si>
  <si>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</si>
  <si>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</si>
  <si>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</si>
  <si>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</si>
  <si>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</si>
  <si>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</si>
  <si>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</si>
  <si>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</si>
  <si>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</si>
  <si>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</si>
  <si>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</si>
  <si>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</si>
  <si>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</si>
  <si>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</si>
  <si>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</si>
  <si>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</si>
  <si>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</si>
  <si>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</si>
  <si>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</si>
  <si>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</si>
  <si>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</si>
  <si>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</si>
  <si>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</si>
  <si>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</si>
  <si>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</si>
  <si>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</si>
  <si>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</si>
  <si>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</si>
  <si>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</si>
  <si>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</si>
  <si>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</si>
  <si>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</si>
  <si>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</si>
  <si>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</si>
  <si>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</si>
  <si>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</si>
  <si>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</si>
  <si>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</si>
  <si>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</si>
  <si>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</si>
  <si>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</si>
  <si>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</si>
  <si>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</si>
  <si>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</si>
  <si>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</si>
  <si>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</si>
  <si>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</si>
  <si>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</si>
  <si>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</si>
  <si>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</si>
  <si>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</si>
  <si>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</si>
  <si>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</si>
  <si>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</si>
  <si>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</si>
  <si>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</si>
  <si>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</si>
  <si>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</si>
  <si>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</si>
  <si>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</si>
  <si>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</si>
  <si>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</si>
  <si>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</si>
  <si>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</si>
  <si>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</si>
  <si>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</si>
  <si>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</si>
  <si>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</si>
  <si>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</si>
  <si>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</si>
  <si>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</si>
  <si>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</si>
  <si>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</si>
  <si>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</si>
  <si>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</si>
  <si>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</si>
  <si>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</si>
  <si>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</si>
  <si>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</si>
  <si>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</si>
  <si>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</si>
  <si>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</si>
  <si>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</si>
  <si>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</si>
  <si>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</si>
  <si>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</si>
  <si>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</si>
  <si>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</si>
  <si>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</si>
  <si>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</si>
  <si>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</si>
  <si>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</si>
  <si>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</si>
  <si>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</si>
  <si>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</si>
  <si>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</si>
  <si>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</si>
  <si>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</si>
  <si>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</si>
  <si>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</si>
  <si>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</si>
  <si>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</si>
  <si>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</si>
  <si>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</si>
  <si>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</si>
  <si>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</si>
  <si>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</si>
  <si>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</si>
  <si>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</si>
  <si>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</si>
  <si>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</si>
  <si>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</si>
  <si>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</si>
  <si>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</si>
  <si>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</si>
  <si>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</si>
  <si>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</si>
  <si>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</si>
  <si>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</si>
  <si>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</si>
  <si>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</si>
  <si>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</si>
  <si>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</si>
  <si>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</si>
  <si>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</si>
  <si>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</si>
  <si>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</si>
  <si>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</si>
  <si>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</si>
  <si>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</si>
  <si>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</si>
  <si>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</si>
  <si>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</si>
  <si>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</si>
  <si>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</si>
  <si>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</si>
  <si>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</si>
  <si>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</si>
  <si>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</si>
  <si>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</si>
  <si>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</si>
  <si>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</si>
  <si>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</si>
  <si>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</si>
  <si>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</si>
  <si>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</si>
  <si>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</si>
  <si>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</si>
  <si>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</si>
  <si>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</si>
  <si>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</si>
  <si>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</si>
  <si>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</si>
  <si>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</si>
  <si>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</si>
  <si>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</si>
  <si>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</si>
  <si>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</si>
  <si>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</si>
  <si>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</si>
  <si>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</si>
  <si>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</si>
  <si>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</si>
  <si>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</si>
  <si>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</si>
  <si>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</si>
  <si>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</si>
  <si>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</si>
  <si>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</si>
  <si>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</si>
  <si>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</si>
  <si>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</si>
  <si>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</si>
  <si>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</si>
  <si>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</si>
  <si>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</si>
  <si>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</si>
  <si>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</si>
  <si>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</si>
  <si>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</si>
  <si>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</si>
  <si>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</si>
  <si>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</si>
  <si>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</si>
  <si>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</si>
  <si>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</si>
  <si>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</si>
  <si>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</si>
  <si>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</si>
  <si>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</si>
  <si>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</si>
  <si>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</si>
  <si>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</si>
  <si>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</si>
  <si>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</si>
  <si>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</si>
  <si>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</si>
  <si>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</si>
  <si>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</si>
  <si>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</si>
  <si>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</si>
  <si>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</si>
  <si>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</si>
  <si>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</si>
  <si>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</si>
  <si>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</si>
  <si>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</si>
  <si>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</si>
  <si>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</si>
  <si>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</si>
  <si>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</si>
  <si>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</si>
  <si>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</si>
  <si>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</si>
  <si>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</si>
  <si>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</si>
  <si>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</si>
  <si>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</si>
  <si>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</si>
  <si>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</si>
  <si>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</si>
  <si>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</si>
  <si>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</si>
  <si>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</si>
  <si>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</si>
  <si>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</si>
  <si>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</si>
  <si>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</si>
  <si>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</si>
  <si>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</si>
  <si>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</si>
  <si>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</si>
  <si>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</si>
  <si>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</si>
  <si>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</si>
  <si>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</si>
  <si>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</si>
  <si>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</si>
  <si>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</si>
  <si>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</si>
  <si>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</si>
  <si>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</si>
  <si>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</si>
  <si>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</si>
  <si>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</si>
  <si>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</si>
  <si>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</si>
  <si>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</si>
  <si>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</si>
  <si>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</si>
  <si>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</si>
  <si>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</si>
  <si>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</si>
  <si>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</si>
  <si>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</si>
  <si>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</si>
  <si>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</si>
  <si>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</si>
  <si>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</si>
  <si>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</si>
  <si>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</si>
  <si>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</si>
  <si>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</si>
  <si>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</si>
  <si>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</si>
  <si>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</si>
  <si>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</si>
  <si>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</si>
  <si>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</si>
  <si>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</si>
  <si>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</si>
  <si>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</si>
  <si>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</si>
  <si>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</si>
  <si>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</si>
  <si>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</si>
  <si>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</si>
  <si>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</si>
  <si>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</si>
  <si>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</si>
  <si>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</si>
  <si>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</si>
  <si>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</si>
  <si>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</si>
  <si>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</si>
  <si>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</si>
  <si>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</si>
  <si>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</si>
  <si>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</si>
  <si>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</si>
  <si>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</si>
  <si>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</si>
  <si>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</si>
  <si>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</si>
  <si>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</si>
  <si>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</si>
  <si>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</si>
  <si>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</si>
  <si>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</si>
  <si>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</si>
  <si>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</si>
  <si>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</si>
  <si>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</si>
  <si>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</si>
  <si>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</si>
  <si>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</si>
  <si>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</si>
  <si>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</si>
  <si>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</si>
  <si>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</si>
  <si>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</si>
  <si>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</si>
  <si>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</si>
  <si>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</si>
  <si>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</si>
  <si>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</si>
  <si>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</si>
  <si>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</si>
  <si>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</si>
  <si>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</si>
  <si>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</si>
  <si>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</si>
  <si>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</si>
  <si>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</si>
  <si>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</si>
  <si>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</si>
  <si>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</si>
  <si>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</si>
  <si>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</si>
  <si>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</si>
  <si>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</si>
  <si>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</si>
  <si>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</si>
  <si>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</si>
  <si>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</si>
  <si>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</si>
  <si>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</si>
  <si>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</si>
  <si>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</si>
  <si>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</si>
  <si>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</si>
  <si>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</si>
  <si>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</si>
  <si>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</si>
  <si>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</si>
  <si>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</si>
  <si>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</si>
  <si>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</si>
  <si>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</si>
  <si>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</si>
  <si>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</si>
  <si>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</si>
  <si>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</si>
  <si>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</si>
  <si>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</si>
  <si>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</si>
  <si>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</si>
  <si>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</si>
  <si>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</si>
  <si>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</si>
  <si>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</si>
  <si>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</si>
  <si>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</si>
  <si>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</si>
  <si>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</si>
  <si>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</si>
  <si>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</si>
  <si>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</si>
  <si>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</si>
  <si>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</si>
  <si>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</si>
  <si>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</si>
  <si>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</si>
  <si>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</si>
  <si>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</si>
  <si>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</si>
  <si>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</si>
  <si>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</si>
  <si>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</si>
  <si>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</si>
  <si>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</si>
  <si>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</si>
  <si>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</si>
  <si>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</si>
  <si>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</si>
  <si>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</si>
  <si>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</si>
  <si>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</si>
  <si>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</si>
  <si>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</si>
  <si>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</si>
  <si>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</si>
  <si>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</si>
  <si>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</si>
  <si>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</si>
  <si>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</si>
  <si>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</si>
  <si>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</si>
  <si>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</si>
  <si>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</si>
  <si>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</si>
  <si>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</si>
  <si>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</si>
  <si>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</si>
  <si>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</si>
  <si>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</si>
  <si>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</si>
  <si>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</si>
  <si>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</si>
  <si>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</si>
  <si>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</si>
  <si>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</si>
  <si>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</si>
  <si>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</si>
  <si>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</si>
  <si>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</si>
  <si>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</si>
  <si>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</si>
  <si>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</si>
  <si>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</si>
  <si>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</si>
  <si>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</si>
  <si>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</si>
  <si>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</si>
  <si>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</si>
  <si>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</si>
  <si>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</si>
  <si>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</si>
  <si>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</si>
  <si>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</si>
  <si>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</si>
  <si>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</si>
  <si>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</si>
  <si>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</si>
  <si>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</si>
  <si>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</si>
  <si>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</si>
  <si>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</si>
  <si>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</si>
  <si>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</si>
  <si>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</si>
  <si>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</si>
  <si>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</si>
  <si>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</si>
  <si>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</si>
  <si>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</si>
  <si>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</si>
  <si>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</si>
  <si>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</si>
  <si>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</si>
  <si>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</si>
  <si>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</si>
  <si>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</si>
  <si>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</si>
  <si>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</si>
  <si>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</si>
  <si>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</si>
  <si>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</si>
  <si>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</si>
  <si>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</si>
  <si>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</si>
  <si>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</si>
  <si>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</si>
  <si>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</si>
  <si>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</si>
  <si>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</si>
  <si>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</si>
  <si>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</si>
  <si>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</si>
  <si>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</si>
  <si>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</si>
  <si>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</si>
  <si>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</si>
  <si>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</si>
  <si>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</si>
  <si>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</si>
  <si>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</si>
  <si>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</si>
  <si>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</si>
  <si>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</si>
  <si>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</si>
  <si>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</si>
  <si>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</si>
  <si>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</si>
  <si>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</si>
  <si>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</si>
  <si>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</si>
  <si>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</si>
  <si>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</si>
  <si>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</si>
  <si>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</si>
  <si>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</si>
  <si>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</si>
  <si>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</si>
  <si>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</si>
  <si>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</si>
  <si>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</si>
  <si>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</si>
  <si>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</si>
  <si>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</si>
  <si>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</si>
  <si>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</si>
  <si>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</si>
  <si>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</si>
  <si>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</si>
  <si>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</si>
  <si>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</si>
  <si>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</si>
  <si>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</si>
  <si>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</si>
  <si>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</si>
  <si>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</si>
  <si>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</si>
  <si>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</si>
  <si>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</si>
  <si>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</si>
  <si>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</si>
  <si>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</si>
  <si>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</si>
  <si>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</si>
  <si>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</si>
  <si>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</si>
  <si>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</si>
  <si>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</si>
  <si>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</si>
  <si>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</si>
  <si>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</si>
  <si>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</si>
  <si>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</si>
  <si>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</si>
  <si>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</si>
  <si>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</si>
  <si>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</si>
  <si>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</si>
  <si>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</si>
  <si>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</si>
  <si>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</si>
  <si>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</si>
  <si>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</si>
  <si>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</si>
  <si>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</si>
  <si>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</si>
  <si>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</si>
  <si>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</si>
  <si>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</si>
  <si>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</si>
  <si>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</si>
  <si>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</si>
  <si>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</si>
  <si>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</si>
  <si>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</si>
  <si>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</si>
  <si>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</si>
  <si>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</si>
  <si>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</si>
  <si>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</si>
  <si>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</si>
  <si>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</si>
  <si>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</si>
  <si>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</si>
  <si>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</si>
  <si>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</si>
  <si>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</si>
  <si>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</si>
  <si>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</si>
  <si>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</si>
  <si>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</si>
  <si>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</si>
  <si>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</si>
  <si>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</si>
  <si>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</si>
  <si>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</si>
  <si>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</si>
  <si>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</si>
  <si>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</si>
  <si>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</si>
  <si>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</si>
  <si>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</si>
  <si>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</si>
  <si>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</si>
  <si>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</si>
  <si>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</si>
  <si>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</si>
  <si>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</si>
  <si>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</si>
  <si>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</si>
  <si>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</si>
  <si>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</si>
  <si>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</si>
  <si>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</si>
  <si>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</si>
  <si>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</si>
  <si>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</si>
  <si>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</si>
  <si>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</si>
  <si>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</si>
  <si>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</si>
  <si>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</si>
  <si>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</si>
  <si>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</si>
  <si>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</si>
  <si>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</si>
  <si>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</si>
  <si>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</si>
  <si>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</si>
  <si>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</si>
  <si>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</si>
  <si>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</si>
  <si>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</si>
  <si>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</si>
  <si>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</si>
  <si>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</si>
  <si>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</si>
  <si>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</si>
  <si>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</si>
  <si>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</si>
  <si>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</si>
  <si>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</si>
  <si>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</si>
  <si>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</si>
  <si>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</si>
  <si>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</si>
  <si>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</si>
  <si>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</si>
  <si>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</si>
  <si>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</si>
  <si>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</si>
  <si>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</si>
  <si>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</si>
  <si>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</si>
  <si>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</si>
  <si>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</si>
  <si>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</si>
  <si>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</si>
  <si>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</si>
  <si>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</si>
  <si>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</si>
  <si>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</si>
  <si>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</si>
  <si>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</si>
  <si>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</si>
  <si>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</si>
  <si>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</si>
  <si>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</si>
  <si>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</si>
  <si>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</si>
  <si>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</si>
  <si>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</si>
  <si>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</si>
  <si>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</si>
  <si>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</si>
  <si>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</si>
  <si>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</si>
  <si>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</si>
  <si>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</si>
  <si>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</si>
  <si>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</si>
  <si>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</si>
  <si>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</si>
  <si>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</si>
  <si>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2025-2027 годы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</si>
  <si>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</si>
  <si>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</si>
  <si>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</si>
  <si>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</si>
  <si>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</si>
  <si>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</si>
  <si>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</si>
  <si>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</si>
  <si>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</si>
  <si>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</si>
  <si>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</si>
  <si>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</si>
  <si>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65000000000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</si>
  <si>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</si>
  <si>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</si>
  <si>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 xml:space="preserve">Молодежная политика </t>
  </si>
  <si>
    <t>Сумма</t>
  </si>
  <si>
    <t>Поправка</t>
  </si>
  <si>
    <t>Сумма с поправками</t>
  </si>
  <si>
    <t>на 2025 год и на плановый период 2026-2027 годов"</t>
  </si>
  <si>
    <t>641Ю653030</t>
  </si>
  <si>
    <t>641Ю650500</t>
  </si>
  <si>
    <t>641Ю651790</t>
  </si>
  <si>
    <t xml:space="preserve">      Резервные фонды исполнительных органов местного самоуправления</t>
  </si>
  <si>
    <t>6100272650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</si>
  <si>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</si>
  <si>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610029Д120</t>
  </si>
  <si>
    <t>от "_____"   декабря 2024 года № 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</si>
</sst>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1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18" fillId="0" borderId="13">
      <alignment horizontal="center" vertical="top" shrinkToFit="1"/>
    </xf>
  </cellStyleXfs>
  <cellXfs count="219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0" fillId="3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 applyProtection="1">
      <alignment horizontal="center" wrapText="1"/>
      <protection hidden="1"/>
    </xf>
    <xf numFmtId="164" fontId="10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horizontal="justify" wrapText="1"/>
      <protection hidden="1"/>
    </xf>
    <xf numFmtId="49" fontId="11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3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0" fillId="0" borderId="1" xfId="0" applyFont="1" applyBorder="1"/>
    <xf numFmtId="49" fontId="3" fillId="0" borderId="1" xfId="0" applyNumberFormat="1" applyFont="1" applyBorder="1"/>
    <xf numFmtId="49" fontId="7" fillId="0" borderId="1" xfId="0" applyNumberFormat="1" applyFont="1" applyBorder="1"/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0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justify" vertical="top" wrapText="1"/>
    </xf>
    <xf numFmtId="49" fontId="14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49" fontId="5" fillId="6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49" fontId="3" fillId="7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2" fillId="0" borderId="1" xfId="3" applyFont="1" applyProtection="1">
      <alignment vertical="top" wrapText="1"/>
    </xf>
    <xf numFmtId="0" fontId="16" fillId="0" borderId="1" xfId="3" applyFont="1" applyProtection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1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justify" wrapText="1"/>
    </xf>
    <xf numFmtId="49" fontId="3" fillId="0" borderId="1" xfId="0" applyNumberFormat="1" applyFont="1" applyBorder="1" applyAlignment="1">
      <alignment horizontal="center" vertical="justify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/>
    <xf numFmtId="0" fontId="3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/>
    <xf numFmtId="0" fontId="3" fillId="0" borderId="1" xfId="3" applyFont="1" applyProtection="1">
      <alignment vertical="top" wrapText="1"/>
    </xf>
    <xf numFmtId="0" fontId="3" fillId="0" borderId="1" xfId="5" applyFont="1" applyBorder="1" applyProtection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7" borderId="1" xfId="2" applyFont="1" applyFill="1" applyBorder="1" applyAlignment="1" applyProtection="1">
      <alignment horizontal="left" wrapText="1"/>
      <protection hidden="1"/>
    </xf>
    <xf numFmtId="0" fontId="3" fillId="7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wrapText="1"/>
    </xf>
    <xf numFmtId="164" fontId="8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0" fillId="0" borderId="1" xfId="0" applyFont="1" applyFill="1" applyBorder="1" applyAlignment="1">
      <alignment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/>
    <xf numFmtId="0" fontId="3" fillId="9" borderId="1" xfId="0" applyFont="1" applyFill="1" applyBorder="1" applyAlignment="1">
      <alignment horizontal="justify" vertical="top" wrapText="1"/>
    </xf>
    <xf numFmtId="49" fontId="3" fillId="9" borderId="1" xfId="0" applyNumberFormat="1" applyFont="1" applyFill="1" applyBorder="1" applyAlignment="1">
      <alignment horizontal="center" wrapText="1"/>
    </xf>
    <xf numFmtId="164" fontId="8" fillId="8" borderId="1" xfId="0" applyNumberFormat="1" applyFont="1" applyFill="1" applyBorder="1" applyAlignment="1">
      <alignment horizontal="right"/>
    </xf>
    <xf numFmtId="164" fontId="8" fillId="9" borderId="1" xfId="0" applyNumberFormat="1" applyFont="1" applyFill="1" applyBorder="1" applyAlignment="1">
      <alignment horizontal="right"/>
    </xf>
    <xf numFmtId="0" fontId="7" fillId="9" borderId="1" xfId="0" applyFont="1" applyFill="1" applyBorder="1"/>
    <xf numFmtId="0" fontId="0" fillId="9" borderId="0" xfId="0" applyFill="1"/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9" borderId="1" xfId="0" applyNumberFormat="1" applyFont="1" applyFill="1" applyBorder="1"/>
    <xf numFmtId="164" fontId="7" fillId="9" borderId="1" xfId="0" applyNumberFormat="1" applyFont="1" applyFill="1" applyBorder="1" applyAlignment="1">
      <alignment horizontal="right"/>
    </xf>
    <xf numFmtId="1" fontId="19" fillId="9" borderId="13" xfId="6" applyNumberFormat="1" applyFont="1" applyFill="1" applyAlignment="1" applyProtection="1">
      <alignment horizontal="center" shrinkToFit="1"/>
    </xf>
    <xf numFmtId="0" fontId="17" fillId="0" borderId="13" xfId="3" applyNumberFormat="1" applyFont="1" applyFill="1" applyBorder="1" applyProtection="1">
      <alignment vertical="top" wrapText="1"/>
    </xf>
    <xf numFmtId="1" fontId="17" fillId="0" borderId="13" xfId="6" applyNumberFormat="1" applyFont="1" applyFill="1" applyAlignment="1" applyProtection="1">
      <alignment horizontal="center" shrinkToFit="1"/>
    </xf>
    <xf numFmtId="1" fontId="19" fillId="0" borderId="13" xfId="6" applyNumberFormat="1" applyFont="1" applyFill="1" applyAlignment="1" applyProtection="1">
      <alignment horizontal="center" shrinkToFit="1"/>
    </xf>
    <xf numFmtId="0" fontId="8" fillId="0" borderId="1" xfId="0" applyFont="1" applyFill="1" applyBorder="1" applyAlignment="1">
      <alignment horizontal="justify" vertical="top" wrapText="1"/>
    </xf>
    <xf numFmtId="0" fontId="7" fillId="9" borderId="1" xfId="2" applyFont="1" applyFill="1" applyBorder="1" applyAlignment="1" applyProtection="1">
      <alignment horizontal="left" wrapText="1"/>
      <protection hidden="1"/>
    </xf>
    <xf numFmtId="49" fontId="7" fillId="9" borderId="1" xfId="2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(2&#1095;&#1090;.)10%20&#1042;&#1077;&#1076;&#1086;&#1084;&#1089;&#1090;&#1074;&#1077;&#1085;&#1085;&#1072;&#1103;%202025-2027%20&#1075;&#1075;%20&#1087;&#1086;&#1089;&#1083;&#1077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2 чтение"/>
    </sheetNames>
    <sheetDataSet>
      <sheetData sheetId="0" refreshError="1"/>
      <sheetData sheetId="1" refreshError="1">
        <row r="16">
          <cell r="I16">
            <v>291532.43</v>
          </cell>
          <cell r="J16">
            <v>298214.93</v>
          </cell>
        </row>
        <row r="17">
          <cell r="I17">
            <v>134156.03</v>
          </cell>
          <cell r="J17">
            <v>141221.03</v>
          </cell>
        </row>
        <row r="18">
          <cell r="I18">
            <v>138017.60000000001</v>
          </cell>
          <cell r="J18">
            <v>137683.1</v>
          </cell>
        </row>
        <row r="19">
          <cell r="I19">
            <v>19358.8</v>
          </cell>
          <cell r="J19">
            <v>19310.8</v>
          </cell>
        </row>
        <row r="64">
          <cell r="J64">
            <v>1.5</v>
          </cell>
        </row>
        <row r="133">
          <cell r="H133">
            <v>2977</v>
          </cell>
          <cell r="I133">
            <v>2620</v>
          </cell>
          <cell r="J133">
            <v>2555.3000000000002</v>
          </cell>
        </row>
        <row r="153">
          <cell r="H153">
            <v>417.9</v>
          </cell>
          <cell r="I153">
            <v>417.9</v>
          </cell>
          <cell r="J153">
            <v>417.9</v>
          </cell>
        </row>
        <row r="164">
          <cell r="H164">
            <v>410.6</v>
          </cell>
        </row>
        <row r="254">
          <cell r="H254">
            <v>356.3</v>
          </cell>
          <cell r="I254">
            <v>356.3</v>
          </cell>
          <cell r="J254">
            <v>356.3</v>
          </cell>
        </row>
        <row r="318">
          <cell r="I318">
            <v>7774.3</v>
          </cell>
        </row>
        <row r="319">
          <cell r="H319">
            <v>5673.4</v>
          </cell>
          <cell r="J319">
            <v>12954.3</v>
          </cell>
        </row>
        <row r="323">
          <cell r="H323">
            <v>116.5</v>
          </cell>
        </row>
        <row r="327">
          <cell r="H327">
            <v>11534.7</v>
          </cell>
          <cell r="I327">
            <v>10000</v>
          </cell>
          <cell r="J327">
            <v>10000</v>
          </cell>
        </row>
        <row r="337">
          <cell r="H337">
            <v>400</v>
          </cell>
          <cell r="I337">
            <v>400</v>
          </cell>
          <cell r="J337">
            <v>400</v>
          </cell>
        </row>
        <row r="529">
          <cell r="H529">
            <v>4283.6000000000004</v>
          </cell>
          <cell r="I529">
            <v>6225.7</v>
          </cell>
          <cell r="J529">
            <v>5965.1</v>
          </cell>
        </row>
        <row r="547">
          <cell r="H547">
            <v>3800</v>
          </cell>
        </row>
        <row r="603">
          <cell r="H603">
            <v>1507.4</v>
          </cell>
          <cell r="I603">
            <v>1646.2</v>
          </cell>
          <cell r="J603">
            <v>1704.3</v>
          </cell>
        </row>
        <row r="617">
          <cell r="H617">
            <v>5637</v>
          </cell>
        </row>
        <row r="671">
          <cell r="H671">
            <v>585.20000000000005</v>
          </cell>
        </row>
        <row r="687">
          <cell r="H687">
            <v>4520.2</v>
          </cell>
          <cell r="I687">
            <v>4520.2</v>
          </cell>
          <cell r="J687">
            <v>4520.2</v>
          </cell>
        </row>
        <row r="712">
          <cell r="I712">
            <v>4205.1000000000004</v>
          </cell>
          <cell r="J712">
            <v>9000</v>
          </cell>
        </row>
        <row r="737">
          <cell r="H737">
            <v>477.1</v>
          </cell>
          <cell r="I737">
            <v>477.1</v>
          </cell>
        </row>
        <row r="764">
          <cell r="H764">
            <v>10135.700000000001</v>
          </cell>
          <cell r="I764">
            <v>10135.700000000001</v>
          </cell>
          <cell r="J764">
            <v>10135.700000000001</v>
          </cell>
        </row>
        <row r="842">
          <cell r="H842">
            <v>33024</v>
          </cell>
          <cell r="I842">
            <v>30430.799999999999</v>
          </cell>
          <cell r="J842">
            <v>30632.799999999999</v>
          </cell>
        </row>
        <row r="857">
          <cell r="H857">
            <v>1943.1</v>
          </cell>
        </row>
        <row r="858">
          <cell r="I858">
            <v>1943.1</v>
          </cell>
          <cell r="J858">
            <v>1943.1</v>
          </cell>
        </row>
        <row r="866">
          <cell r="H866">
            <v>14.9</v>
          </cell>
        </row>
        <row r="867">
          <cell r="H867">
            <v>1476.4</v>
          </cell>
        </row>
        <row r="871">
          <cell r="H871">
            <v>546.79999999999995</v>
          </cell>
        </row>
        <row r="875">
          <cell r="H875">
            <v>97869.7</v>
          </cell>
          <cell r="I875">
            <v>97845.8</v>
          </cell>
          <cell r="J875">
            <v>97845.8</v>
          </cell>
        </row>
        <row r="883">
          <cell r="H883">
            <v>1943.1</v>
          </cell>
          <cell r="I883">
            <v>1943.1</v>
          </cell>
          <cell r="J883">
            <v>1943.1</v>
          </cell>
        </row>
        <row r="887">
          <cell r="H887">
            <v>23.5</v>
          </cell>
          <cell r="I887">
            <v>21.1</v>
          </cell>
          <cell r="J887">
            <v>20.2</v>
          </cell>
        </row>
        <row r="888">
          <cell r="H888">
            <v>209.7</v>
          </cell>
          <cell r="I888">
            <v>209</v>
          </cell>
          <cell r="J888">
            <v>199.8</v>
          </cell>
        </row>
        <row r="889">
          <cell r="H889">
            <v>2120.3000000000002</v>
          </cell>
          <cell r="I889">
            <v>1881.4</v>
          </cell>
          <cell r="J889">
            <v>1798.6</v>
          </cell>
        </row>
        <row r="893">
          <cell r="H893">
            <v>1258.8</v>
          </cell>
          <cell r="I893">
            <v>1183</v>
          </cell>
          <cell r="J893">
            <v>1102.5999999999999</v>
          </cell>
        </row>
        <row r="897">
          <cell r="H897">
            <v>13749.1</v>
          </cell>
        </row>
        <row r="1041">
          <cell r="H1041">
            <v>5118.7</v>
          </cell>
          <cell r="I1041">
            <v>4620.5</v>
          </cell>
          <cell r="J1041">
            <v>5368.2</v>
          </cell>
        </row>
        <row r="1181">
          <cell r="H1181">
            <v>3.4</v>
          </cell>
        </row>
        <row r="1185">
          <cell r="H1185">
            <v>2953.4</v>
          </cell>
          <cell r="I1185">
            <v>2881.7</v>
          </cell>
          <cell r="J1185">
            <v>2922.3</v>
          </cell>
        </row>
        <row r="1224">
          <cell r="H1224">
            <v>998.5</v>
          </cell>
          <cell r="I1224">
            <v>998.5</v>
          </cell>
          <cell r="J1224">
            <v>998.5</v>
          </cell>
        </row>
        <row r="1226">
          <cell r="H1226">
            <v>1381.7</v>
          </cell>
          <cell r="I1226">
            <v>1381.7</v>
          </cell>
          <cell r="J1226">
            <v>1381.7</v>
          </cell>
        </row>
        <row r="1234">
          <cell r="H1234">
            <v>559.4</v>
          </cell>
          <cell r="I1234">
            <v>559.4</v>
          </cell>
          <cell r="J1234">
            <v>559.4</v>
          </cell>
        </row>
        <row r="1252">
          <cell r="H1252">
            <v>1091</v>
          </cell>
          <cell r="I1252">
            <v>1091</v>
          </cell>
          <cell r="J1252">
            <v>1091</v>
          </cell>
        </row>
        <row r="1255">
          <cell r="H1255">
            <v>93.5</v>
          </cell>
          <cell r="I1255">
            <v>93.5</v>
          </cell>
          <cell r="J1255">
            <v>93.5</v>
          </cell>
        </row>
        <row r="1394">
          <cell r="H1394">
            <v>214.8</v>
          </cell>
        </row>
        <row r="1590">
          <cell r="H1590">
            <v>980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  <cell r="I32">
            <v>1446</v>
          </cell>
          <cell r="J32">
            <v>1446</v>
          </cell>
        </row>
        <row r="48">
          <cell r="H48">
            <v>11800</v>
          </cell>
          <cell r="I48">
            <v>11800</v>
          </cell>
          <cell r="J48">
            <v>11800</v>
          </cell>
        </row>
        <row r="64">
          <cell r="I64">
            <v>36.5</v>
          </cell>
        </row>
        <row r="117">
          <cell r="H117">
            <v>150</v>
          </cell>
          <cell r="I117">
            <v>139.5</v>
          </cell>
          <cell r="J117">
            <v>139.5</v>
          </cell>
        </row>
        <row r="121">
          <cell r="H121">
            <v>50</v>
          </cell>
        </row>
        <row r="136">
          <cell r="H136">
            <v>2050</v>
          </cell>
          <cell r="I136">
            <v>1763</v>
          </cell>
          <cell r="J136">
            <v>1560</v>
          </cell>
        </row>
        <row r="139">
          <cell r="H139">
            <v>25</v>
          </cell>
        </row>
        <row r="141">
          <cell r="H141">
            <v>25</v>
          </cell>
        </row>
        <row r="191">
          <cell r="H191">
            <v>104</v>
          </cell>
          <cell r="I191">
            <v>0</v>
          </cell>
          <cell r="J191">
            <v>0</v>
          </cell>
        </row>
        <row r="202">
          <cell r="H202">
            <v>10</v>
          </cell>
        </row>
        <row r="207">
          <cell r="H207">
            <v>2</v>
          </cell>
          <cell r="I207">
            <v>4</v>
          </cell>
        </row>
        <row r="212">
          <cell r="H212">
            <v>1</v>
          </cell>
          <cell r="I212">
            <v>1</v>
          </cell>
        </row>
        <row r="217">
          <cell r="H217">
            <v>1</v>
          </cell>
          <cell r="I217">
            <v>1</v>
          </cell>
        </row>
        <row r="223">
          <cell r="H223">
            <v>2280</v>
          </cell>
          <cell r="I223">
            <v>2072.5</v>
          </cell>
          <cell r="J223">
            <v>2000</v>
          </cell>
        </row>
        <row r="226">
          <cell r="H226">
            <v>205.2</v>
          </cell>
          <cell r="I226">
            <v>200</v>
          </cell>
          <cell r="J226">
            <v>100</v>
          </cell>
        </row>
        <row r="229">
          <cell r="H229">
            <v>5</v>
          </cell>
        </row>
        <row r="233">
          <cell r="H233">
            <v>30</v>
          </cell>
          <cell r="I233">
            <v>30</v>
          </cell>
          <cell r="J233">
            <v>30</v>
          </cell>
        </row>
        <row r="279">
          <cell r="H279">
            <v>3250</v>
          </cell>
          <cell r="I279">
            <v>2500</v>
          </cell>
          <cell r="J279">
            <v>2000</v>
          </cell>
        </row>
        <row r="314">
          <cell r="H314">
            <v>2881.1</v>
          </cell>
          <cell r="I314">
            <v>3000</v>
          </cell>
          <cell r="J314">
            <v>3000</v>
          </cell>
        </row>
        <row r="323">
          <cell r="I323">
            <v>70.7</v>
          </cell>
          <cell r="J323">
            <v>70.7</v>
          </cell>
        </row>
        <row r="363">
          <cell r="H363">
            <v>0</v>
          </cell>
        </row>
        <row r="389">
          <cell r="H389">
            <v>90</v>
          </cell>
          <cell r="I389">
            <v>70</v>
          </cell>
          <cell r="J389">
            <v>30</v>
          </cell>
        </row>
        <row r="410">
          <cell r="H410">
            <v>50</v>
          </cell>
          <cell r="I410">
            <v>50</v>
          </cell>
          <cell r="J410">
            <v>50</v>
          </cell>
        </row>
        <row r="414">
          <cell r="H414">
            <v>104.1</v>
          </cell>
          <cell r="I414">
            <v>40</v>
          </cell>
          <cell r="J414">
            <v>40</v>
          </cell>
        </row>
        <row r="418">
          <cell r="H418">
            <v>50</v>
          </cell>
          <cell r="I418">
            <v>50</v>
          </cell>
          <cell r="J418">
            <v>50</v>
          </cell>
        </row>
        <row r="455">
          <cell r="H455">
            <v>1000</v>
          </cell>
          <cell r="I455">
            <v>700</v>
          </cell>
          <cell r="J455">
            <v>1000</v>
          </cell>
        </row>
        <row r="556">
          <cell r="I556">
            <v>3380</v>
          </cell>
          <cell r="J556">
            <v>3380</v>
          </cell>
        </row>
        <row r="571">
          <cell r="H571">
            <v>400</v>
          </cell>
          <cell r="I571">
            <v>400</v>
          </cell>
          <cell r="J571">
            <v>400</v>
          </cell>
        </row>
        <row r="581">
          <cell r="H581">
            <v>160</v>
          </cell>
          <cell r="I581">
            <v>160</v>
          </cell>
          <cell r="J581">
            <v>160</v>
          </cell>
        </row>
        <row r="585">
          <cell r="H585">
            <v>700</v>
          </cell>
          <cell r="I585">
            <v>632</v>
          </cell>
          <cell r="J585">
            <v>510</v>
          </cell>
        </row>
        <row r="588">
          <cell r="H588">
            <v>10</v>
          </cell>
          <cell r="I588">
            <v>0</v>
          </cell>
          <cell r="J588">
            <v>0</v>
          </cell>
        </row>
        <row r="609">
          <cell r="H609">
            <v>60</v>
          </cell>
          <cell r="I609">
            <v>0</v>
          </cell>
          <cell r="J609">
            <v>0</v>
          </cell>
        </row>
        <row r="616">
          <cell r="I616">
            <v>4081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634">
          <cell r="H634">
            <v>112.5</v>
          </cell>
          <cell r="I634">
            <v>112.5</v>
          </cell>
          <cell r="J634">
            <v>112.4</v>
          </cell>
        </row>
        <row r="642">
          <cell r="H642">
            <v>190</v>
          </cell>
          <cell r="I642">
            <v>190</v>
          </cell>
          <cell r="J642">
            <v>190</v>
          </cell>
        </row>
        <row r="650">
          <cell r="H650">
            <v>87</v>
          </cell>
          <cell r="I650">
            <v>87</v>
          </cell>
          <cell r="J650">
            <v>87</v>
          </cell>
        </row>
        <row r="670">
          <cell r="I670">
            <v>165.2</v>
          </cell>
          <cell r="J670">
            <v>165.2</v>
          </cell>
        </row>
        <row r="711">
          <cell r="H71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43">
          <cell r="H743">
            <v>860</v>
          </cell>
          <cell r="I743">
            <v>860</v>
          </cell>
          <cell r="J743">
            <v>720</v>
          </cell>
        </row>
        <row r="746">
          <cell r="H746">
            <v>88</v>
          </cell>
          <cell r="I746">
            <v>42.3</v>
          </cell>
          <cell r="J746">
            <v>42.3</v>
          </cell>
        </row>
        <row r="754">
          <cell r="H754">
            <v>10</v>
          </cell>
          <cell r="I754">
            <v>10</v>
          </cell>
          <cell r="J754">
            <v>0</v>
          </cell>
        </row>
        <row r="771">
          <cell r="H771">
            <v>4320</v>
          </cell>
          <cell r="I771">
            <v>4134.2</v>
          </cell>
          <cell r="J771">
            <v>4134.2</v>
          </cell>
        </row>
        <row r="776">
          <cell r="H776">
            <v>1600</v>
          </cell>
          <cell r="I776">
            <v>1536</v>
          </cell>
          <cell r="J776">
            <v>1380</v>
          </cell>
        </row>
        <row r="780">
          <cell r="H780">
            <v>625</v>
          </cell>
          <cell r="I780">
            <v>795</v>
          </cell>
          <cell r="J780">
            <v>710</v>
          </cell>
        </row>
        <row r="784">
          <cell r="H784">
            <v>200</v>
          </cell>
          <cell r="I784">
            <v>221</v>
          </cell>
          <cell r="J784">
            <v>221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832">
          <cell r="H832">
            <v>133</v>
          </cell>
          <cell r="I832">
            <v>100</v>
          </cell>
          <cell r="J832">
            <v>100</v>
          </cell>
        </row>
        <row r="837">
          <cell r="H837">
            <v>5340</v>
          </cell>
          <cell r="I837">
            <v>2349.6</v>
          </cell>
          <cell r="J837">
            <v>1800</v>
          </cell>
        </row>
        <row r="845">
          <cell r="H845">
            <v>11750</v>
          </cell>
          <cell r="I845">
            <v>9094.5</v>
          </cell>
          <cell r="J845">
            <v>9682</v>
          </cell>
        </row>
        <row r="849">
          <cell r="H849">
            <v>163.4</v>
          </cell>
          <cell r="I849">
            <v>100</v>
          </cell>
          <cell r="J849">
            <v>100</v>
          </cell>
        </row>
        <row r="853">
          <cell r="H853">
            <v>236.4</v>
          </cell>
          <cell r="I853">
            <v>250</v>
          </cell>
          <cell r="J853">
            <v>250</v>
          </cell>
        </row>
        <row r="861">
          <cell r="H861">
            <v>1560</v>
          </cell>
          <cell r="I861">
            <v>1400</v>
          </cell>
          <cell r="J861">
            <v>1400</v>
          </cell>
        </row>
        <row r="874">
          <cell r="H874">
            <v>150.6</v>
          </cell>
          <cell r="I874">
            <v>150.6</v>
          </cell>
          <cell r="J874">
            <v>150.6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32">
          <cell r="H1032">
            <v>520</v>
          </cell>
          <cell r="I1032">
            <v>418</v>
          </cell>
          <cell r="J1032">
            <v>418</v>
          </cell>
        </row>
        <row r="1040">
          <cell r="H1040">
            <v>778</v>
          </cell>
          <cell r="I1040">
            <v>832.5</v>
          </cell>
          <cell r="J1040">
            <v>832.5</v>
          </cell>
        </row>
        <row r="1044">
          <cell r="H1044">
            <v>879</v>
          </cell>
          <cell r="I1044">
            <v>0</v>
          </cell>
          <cell r="J1044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090">
          <cell r="H1090">
            <v>200</v>
          </cell>
          <cell r="I1090">
            <v>150</v>
          </cell>
          <cell r="J1090">
            <v>150</v>
          </cell>
        </row>
        <row r="1101">
          <cell r="H1101">
            <v>1573.2</v>
          </cell>
          <cell r="I1101">
            <v>1435.4</v>
          </cell>
          <cell r="J1101">
            <v>862.4</v>
          </cell>
        </row>
        <row r="1107">
          <cell r="H1107">
            <v>12</v>
          </cell>
          <cell r="I1107">
            <v>0</v>
          </cell>
          <cell r="J1107">
            <v>0</v>
          </cell>
        </row>
        <row r="1113">
          <cell r="H1113">
            <v>72</v>
          </cell>
          <cell r="I1113">
            <v>0</v>
          </cell>
          <cell r="J1113">
            <v>0</v>
          </cell>
        </row>
        <row r="1119">
          <cell r="H1119">
            <v>12</v>
          </cell>
          <cell r="I1119">
            <v>0</v>
          </cell>
          <cell r="J1119">
            <v>0</v>
          </cell>
        </row>
        <row r="1131">
          <cell r="H1131">
            <v>71.400000000000006</v>
          </cell>
          <cell r="I1131">
            <v>72.099999999999994</v>
          </cell>
          <cell r="J1131">
            <v>73.7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167">
          <cell r="H1167">
            <v>2780</v>
          </cell>
          <cell r="I1167">
            <v>2780</v>
          </cell>
          <cell r="J1167">
            <v>2780</v>
          </cell>
        </row>
        <row r="1176">
          <cell r="I1176">
            <v>3.4</v>
          </cell>
          <cell r="J1176">
            <v>3.4</v>
          </cell>
        </row>
        <row r="1262">
          <cell r="H1262">
            <v>150</v>
          </cell>
          <cell r="I1262">
            <v>150</v>
          </cell>
          <cell r="J1262">
            <v>0</v>
          </cell>
        </row>
        <row r="1289">
          <cell r="H1289">
            <v>786.23</v>
          </cell>
          <cell r="I1289">
            <v>886.23</v>
          </cell>
          <cell r="J1289">
            <v>886.23</v>
          </cell>
        </row>
        <row r="1292">
          <cell r="H1292">
            <v>460.3</v>
          </cell>
          <cell r="I1292">
            <v>356.3</v>
          </cell>
          <cell r="J1292">
            <v>356.3</v>
          </cell>
        </row>
        <row r="1295">
          <cell r="H1295">
            <v>10</v>
          </cell>
          <cell r="I1295">
            <v>10</v>
          </cell>
          <cell r="J1295">
            <v>10</v>
          </cell>
        </row>
        <row r="1306">
          <cell r="H1306">
            <v>6000</v>
          </cell>
          <cell r="I1306">
            <v>6000</v>
          </cell>
          <cell r="J1306">
            <v>5000</v>
          </cell>
        </row>
        <row r="1346">
          <cell r="H1346">
            <v>7000</v>
          </cell>
          <cell r="I1346">
            <v>7000</v>
          </cell>
          <cell r="J1346">
            <v>6000</v>
          </cell>
        </row>
        <row r="1389">
          <cell r="I1389">
            <v>153</v>
          </cell>
          <cell r="J1389">
            <v>153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  <row r="1472">
          <cell r="H1472">
            <v>77.5</v>
          </cell>
          <cell r="I1472">
            <v>74.099999999999994</v>
          </cell>
          <cell r="J1472">
            <v>57.6</v>
          </cell>
        </row>
        <row r="1482">
          <cell r="H1482">
            <v>1050</v>
          </cell>
          <cell r="I1482">
            <v>1150</v>
          </cell>
          <cell r="J1482">
            <v>1150</v>
          </cell>
        </row>
        <row r="1501">
          <cell r="H1501">
            <v>164.4</v>
          </cell>
          <cell r="I1501">
            <v>164.4</v>
          </cell>
          <cell r="J1501">
            <v>164.4</v>
          </cell>
        </row>
        <row r="1508">
          <cell r="H1508">
            <v>568.4</v>
          </cell>
          <cell r="I1508">
            <v>270</v>
          </cell>
          <cell r="J1508">
            <v>270</v>
          </cell>
        </row>
        <row r="1512">
          <cell r="H1512">
            <v>160</v>
          </cell>
          <cell r="I1512">
            <v>156.80000000000001</v>
          </cell>
          <cell r="J1512">
            <v>156.80000000000001</v>
          </cell>
        </row>
        <row r="1521">
          <cell r="H1521">
            <v>79</v>
          </cell>
          <cell r="I1521">
            <v>79</v>
          </cell>
          <cell r="J1521">
            <v>79</v>
          </cell>
        </row>
        <row r="1538">
          <cell r="H1538">
            <v>105</v>
          </cell>
          <cell r="I1538">
            <v>105</v>
          </cell>
          <cell r="J1538">
            <v>105</v>
          </cell>
        </row>
        <row r="1545">
          <cell r="H1545">
            <v>446.7</v>
          </cell>
          <cell r="I1545">
            <v>190</v>
          </cell>
          <cell r="J1545">
            <v>190</v>
          </cell>
        </row>
        <row r="1585">
          <cell r="I1585">
            <v>980</v>
          </cell>
          <cell r="J1585">
            <v>980</v>
          </cell>
        </row>
        <row r="1588">
          <cell r="H1588">
            <v>8.5</v>
          </cell>
          <cell r="I1588">
            <v>8.5</v>
          </cell>
          <cell r="J1588">
            <v>8.5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февраль"/>
    </sheetNames>
    <sheetDataSet>
      <sheetData sheetId="0" refreshError="1"/>
      <sheetData sheetId="1">
        <row r="48">
          <cell r="I48">
            <v>56.399999999999977</v>
          </cell>
        </row>
        <row r="117">
          <cell r="I117">
            <v>239.3</v>
          </cell>
        </row>
        <row r="125">
          <cell r="I125">
            <v>-7</v>
          </cell>
        </row>
        <row r="133">
          <cell r="I133">
            <v>7</v>
          </cell>
        </row>
        <row r="137">
          <cell r="I137">
            <v>17</v>
          </cell>
        </row>
        <row r="140">
          <cell r="I140">
            <v>729.4</v>
          </cell>
        </row>
        <row r="318">
          <cell r="I318">
            <v>0</v>
          </cell>
        </row>
        <row r="323">
          <cell r="I323">
            <v>100</v>
          </cell>
        </row>
        <row r="537">
          <cell r="I537">
            <v>818.4</v>
          </cell>
        </row>
        <row r="580">
          <cell r="I580">
            <v>-239.3</v>
          </cell>
        </row>
        <row r="789">
          <cell r="I789">
            <v>766.3</v>
          </cell>
        </row>
        <row r="846">
          <cell r="I846">
            <v>121.5</v>
          </cell>
        </row>
        <row r="874">
          <cell r="I874">
            <v>14.9</v>
          </cell>
          <cell r="K874">
            <v>15.1</v>
          </cell>
          <cell r="L874">
            <v>30.8</v>
          </cell>
        </row>
        <row r="875">
          <cell r="I875">
            <v>1476.4</v>
          </cell>
          <cell r="K875">
            <v>1498.8</v>
          </cell>
          <cell r="L875">
            <v>1510.5</v>
          </cell>
        </row>
        <row r="879">
          <cell r="I879">
            <v>-14.9</v>
          </cell>
          <cell r="K879">
            <v>0</v>
          </cell>
          <cell r="L879">
            <v>0</v>
          </cell>
        </row>
        <row r="880">
          <cell r="I880">
            <v>-1476.4</v>
          </cell>
          <cell r="K880">
            <v>0</v>
          </cell>
          <cell r="L880">
            <v>0</v>
          </cell>
        </row>
        <row r="884">
          <cell r="I884">
            <v>546.79999999999995</v>
          </cell>
          <cell r="K884">
            <v>546.79999999999995</v>
          </cell>
          <cell r="L884">
            <v>546.79999999999995</v>
          </cell>
        </row>
        <row r="888">
          <cell r="I888">
            <v>-546.79999999999995</v>
          </cell>
          <cell r="K888">
            <v>0</v>
          </cell>
          <cell r="L888">
            <v>0</v>
          </cell>
        </row>
        <row r="914">
          <cell r="I914">
            <v>13749.1</v>
          </cell>
          <cell r="K914">
            <v>13749.1</v>
          </cell>
          <cell r="L914">
            <v>13749.1</v>
          </cell>
        </row>
        <row r="918">
          <cell r="I918">
            <v>-13749.1</v>
          </cell>
          <cell r="K918">
            <v>0</v>
          </cell>
          <cell r="L918">
            <v>0</v>
          </cell>
        </row>
        <row r="1273">
          <cell r="I1273">
            <v>459.5</v>
          </cell>
        </row>
        <row r="1322">
          <cell r="I1322">
            <v>20</v>
          </cell>
        </row>
        <row r="1384">
          <cell r="I1384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79"/>
  <sheetViews>
    <sheetView tabSelected="1" zoomScale="90" zoomScaleNormal="90" workbookViewId="0">
      <selection activeCell="U11" sqref="U1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</cols>
  <sheetData>
    <row r="1" spans="1:17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7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7">
      <c r="A3" s="208" t="s">
        <v>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7">
      <c r="A4" s="208" t="s">
        <v>699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7">
      <c r="A5" s="208" t="s">
        <v>516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spans="1:17">
      <c r="A6" s="144"/>
      <c r="B6" s="144"/>
      <c r="C6" s="144"/>
      <c r="D6" s="208" t="s">
        <v>517</v>
      </c>
      <c r="E6" s="208"/>
      <c r="F6" s="208"/>
      <c r="G6" s="208"/>
      <c r="H6" s="208"/>
      <c r="I6" s="208"/>
      <c r="J6" s="208"/>
      <c r="K6" s="208"/>
    </row>
    <row r="7" spans="1:17" ht="12.75" customHeight="1">
      <c r="A7" s="208" t="s">
        <v>691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7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7" ht="41.25" customHeight="1">
      <c r="A9" s="209" t="s">
        <v>671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spans="1:17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7" ht="12.75" customHeight="1">
      <c r="A11" s="210" t="s">
        <v>3</v>
      </c>
      <c r="B11" s="211" t="s">
        <v>4</v>
      </c>
      <c r="C11" s="211" t="s">
        <v>5</v>
      </c>
      <c r="D11" s="211" t="s">
        <v>6</v>
      </c>
      <c r="E11" s="211" t="s">
        <v>7</v>
      </c>
      <c r="F11" s="211" t="s">
        <v>8</v>
      </c>
      <c r="G11" s="212" t="s">
        <v>9</v>
      </c>
      <c r="H11" s="212"/>
      <c r="I11" s="212"/>
      <c r="J11" s="212"/>
      <c r="K11" s="212"/>
    </row>
    <row r="12" spans="1:17" ht="15" customHeight="1">
      <c r="A12" s="210"/>
      <c r="B12" s="211"/>
      <c r="C12" s="211"/>
      <c r="D12" s="211"/>
      <c r="E12" s="211"/>
      <c r="F12" s="211"/>
      <c r="G12" s="216" t="s">
        <v>577</v>
      </c>
      <c r="H12" s="217"/>
      <c r="I12" s="218"/>
      <c r="J12" s="212" t="s">
        <v>669</v>
      </c>
      <c r="K12" s="213" t="s">
        <v>672</v>
      </c>
    </row>
    <row r="13" spans="1:17" ht="18.75" hidden="1" customHeight="1">
      <c r="A13" s="210"/>
      <c r="B13" s="211"/>
      <c r="C13" s="211"/>
      <c r="D13" s="211"/>
      <c r="E13" s="211"/>
      <c r="F13" s="211"/>
      <c r="G13" s="178"/>
      <c r="H13" s="179"/>
      <c r="I13" s="179"/>
      <c r="J13" s="212"/>
      <c r="K13" s="214"/>
    </row>
    <row r="14" spans="1:17" ht="27" customHeight="1">
      <c r="A14" s="210"/>
      <c r="B14" s="211"/>
      <c r="C14" s="211"/>
      <c r="D14" s="211"/>
      <c r="E14" s="211"/>
      <c r="F14" s="211"/>
      <c r="G14" s="180" t="s">
        <v>688</v>
      </c>
      <c r="H14" s="180" t="s">
        <v>689</v>
      </c>
      <c r="I14" s="181" t="s">
        <v>690</v>
      </c>
      <c r="J14" s="212"/>
      <c r="K14" s="215"/>
    </row>
    <row r="15" spans="1:17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7">
      <c r="A16" s="10" t="s">
        <v>15</v>
      </c>
      <c r="B16" s="11"/>
      <c r="C16" s="11"/>
      <c r="D16" s="11"/>
      <c r="E16" s="11"/>
      <c r="F16" s="11"/>
      <c r="G16" s="12">
        <f>G17+G18+G19+G20</f>
        <v>301020.43000000005</v>
      </c>
      <c r="H16" s="12">
        <f>H17+H18+H19+H20</f>
        <v>3688.5</v>
      </c>
      <c r="I16" s="12">
        <f>G16+H16</f>
        <v>304708.93000000005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301020.43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>
        <f>J16-'[1]Бюджет 2025 г 2 чтение'!$I$16</f>
        <v>0</v>
      </c>
      <c r="Q16" s="109">
        <f>K16-'[1]Бюджет 2025 г 2 чтение'!$J$16</f>
        <v>0</v>
      </c>
    </row>
    <row r="17" spans="1:17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143907.03</v>
      </c>
      <c r="H17" s="12">
        <f>H22+H341+H462+H569+H1019+H1145+H1269+H1346+H301+H1372</f>
        <v>1710.6</v>
      </c>
      <c r="I17" s="12">
        <f t="shared" ref="I17:I80" si="1">G17+H17</f>
        <v>145617.63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143907.03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>
        <f>J17-'[1]Бюджет 2025 г 2 чтение'!$I$17</f>
        <v>0</v>
      </c>
      <c r="Q17" s="109">
        <f>K17-'[1]Бюджет 2025 г 2 чтение'!$J$17</f>
        <v>0</v>
      </c>
    </row>
    <row r="18" spans="1:17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137710.40000000002</v>
      </c>
      <c r="H18" s="12">
        <f>H23+H342+H463+H570+H1020+H1146+H1270+H1347</f>
        <v>1977.9</v>
      </c>
      <c r="I18" s="12">
        <f t="shared" si="1"/>
        <v>139688.30000000002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137710.40000000002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>
        <f>J18-'[1]Бюджет 2025 г 2 чтение'!$I$18</f>
        <v>0</v>
      </c>
      <c r="Q18" s="109">
        <f>K18-'[1]Бюджет 2025 г 2 чтение'!$J$18</f>
        <v>0</v>
      </c>
    </row>
    <row r="19" spans="1:17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0</v>
      </c>
      <c r="I19" s="12">
        <f t="shared" si="1"/>
        <v>19403.000000000004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>
        <f>J19-'[1]Бюджет 2025 г 2 чтение'!$I$19</f>
        <v>0</v>
      </c>
      <c r="Q19" s="109">
        <f>K19-'[1]Бюджет 2025 г 2 чтение'!$J$19</f>
        <v>0</v>
      </c>
    </row>
    <row r="20" spans="1:17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</row>
    <row r="21" spans="1:17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29475.93</v>
      </c>
      <c r="H21" s="15">
        <f>H22+H23+H24</f>
        <v>822.8</v>
      </c>
      <c r="I21" s="12">
        <f t="shared" si="1"/>
        <v>30298.73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29475.93</v>
      </c>
      <c r="M21" s="109">
        <f t="shared" ref="M21:N21" si="3">J25+J41+J51+J61+J91+J97</f>
        <v>27443.13</v>
      </c>
      <c r="N21" s="109">
        <f t="shared" si="3"/>
        <v>26862.43</v>
      </c>
    </row>
    <row r="22" spans="1:17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28167.33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822.8</v>
      </c>
      <c r="I22" s="12">
        <f t="shared" si="1"/>
        <v>28990.13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7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7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7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7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7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7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7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7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'[2]Бюджет 2025 г 1 чтение'!$H$32</f>
        <v>1446</v>
      </c>
      <c r="H30" s="64"/>
      <c r="I30" s="12">
        <f t="shared" si="1"/>
        <v>1446</v>
      </c>
      <c r="J30" s="22">
        <f>'[2]Бюджет 2025 г 1 чтение'!$I$32</f>
        <v>1446</v>
      </c>
      <c r="K30" s="22">
        <f>'[2]Бюджет 2025 г 1 чтение'!$J$32</f>
        <v>1446</v>
      </c>
    </row>
    <row r="31" spans="1:17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7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636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11800</v>
      </c>
      <c r="H41" s="15">
        <f t="shared" si="10"/>
        <v>56.399999999999977</v>
      </c>
      <c r="I41" s="12">
        <f t="shared" si="1"/>
        <v>11856.4</v>
      </c>
      <c r="J41" s="15">
        <f t="shared" si="10"/>
        <v>11800</v>
      </c>
      <c r="K41" s="15">
        <f t="shared" si="10"/>
        <v>11800</v>
      </c>
      <c r="L41" s="109">
        <f>G46+G66+G1006+G1143</f>
        <v>20410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11800</v>
      </c>
      <c r="H42" s="15">
        <f t="shared" si="11"/>
        <v>56.399999999999977</v>
      </c>
      <c r="I42" s="12">
        <f t="shared" si="1"/>
        <v>11856.4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11800</v>
      </c>
      <c r="H43" s="15">
        <f t="shared" si="12"/>
        <v>56.399999999999977</v>
      </c>
      <c r="I43" s="12">
        <f t="shared" si="1"/>
        <v>11856.4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11800</v>
      </c>
      <c r="H44" s="16">
        <f t="shared" si="12"/>
        <v>56.399999999999977</v>
      </c>
      <c r="I44" s="12">
        <f t="shared" si="1"/>
        <v>11856.4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11800</v>
      </c>
      <c r="H45" s="16">
        <f t="shared" si="12"/>
        <v>56.399999999999977</v>
      </c>
      <c r="I45" s="12">
        <f t="shared" si="1"/>
        <v>11856.4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f>'[2]Бюджет 2025 г 1 чтение'!$H$48</f>
        <v>11800</v>
      </c>
      <c r="H46" s="64">
        <f>'[3]Поправки февраль'!$I$48</f>
        <v>56.399999999999977</v>
      </c>
      <c r="I46" s="12">
        <f t="shared" si="1"/>
        <v>11856.4</v>
      </c>
      <c r="J46" s="22">
        <f>'[2]Бюджет 2025 г 1 чтение'!$I$48</f>
        <v>11800</v>
      </c>
      <c r="K46" s="22">
        <f>'[2]Бюджет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ref="H51" si="15">H52+H57</f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6">G58</f>
        <v>3</v>
      </c>
      <c r="H57" s="16">
        <f t="shared" si="16"/>
        <v>0</v>
      </c>
      <c r="I57" s="12">
        <f t="shared" si="1"/>
        <v>3</v>
      </c>
      <c r="J57" s="16">
        <f t="shared" si="16"/>
        <v>36.5</v>
      </c>
      <c r="K57" s="16">
        <f t="shared" si="16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6"/>
        <v>3</v>
      </c>
      <c r="H58" s="16">
        <f t="shared" si="16"/>
        <v>0</v>
      </c>
      <c r="I58" s="12">
        <f t="shared" si="1"/>
        <v>3</v>
      </c>
      <c r="J58" s="16">
        <f t="shared" si="16"/>
        <v>36.5</v>
      </c>
      <c r="K58" s="16">
        <f t="shared" si="16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6"/>
        <v>3</v>
      </c>
      <c r="H59" s="16">
        <f t="shared" si="16"/>
        <v>0</v>
      </c>
      <c r="I59" s="12">
        <f t="shared" si="1"/>
        <v>3</v>
      </c>
      <c r="J59" s="16">
        <f t="shared" si="16"/>
        <v>36.5</v>
      </c>
      <c r="K59" s="16">
        <f t="shared" si="16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'[2]Бюджет 2025 г 1 чтение'!$I$64</f>
        <v>36.5</v>
      </c>
      <c r="K60" s="22">
        <f>'[1]Бюджет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7">G62</f>
        <v>4788.5</v>
      </c>
      <c r="H61" s="15">
        <f t="shared" si="17"/>
        <v>0</v>
      </c>
      <c r="I61" s="12">
        <f t="shared" si="1"/>
        <v>4788.5</v>
      </c>
      <c r="J61" s="15">
        <f t="shared" si="17"/>
        <v>4368.5</v>
      </c>
      <c r="K61" s="15">
        <f t="shared" si="17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8">G63+G74</f>
        <v>4788.5</v>
      </c>
      <c r="H62" s="16">
        <f t="shared" ref="H62" si="19">H63+H74</f>
        <v>0</v>
      </c>
      <c r="I62" s="12">
        <f t="shared" si="1"/>
        <v>4788.5</v>
      </c>
      <c r="J62" s="16">
        <f t="shared" si="18"/>
        <v>4368.5</v>
      </c>
      <c r="K62" s="16">
        <f t="shared" si="18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20">J64+J67+J87</f>
        <v>4368.5</v>
      </c>
      <c r="K63" s="16">
        <f t="shared" si="20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21">G65</f>
        <v>4780</v>
      </c>
      <c r="H64" s="16">
        <f t="shared" si="21"/>
        <v>0</v>
      </c>
      <c r="I64" s="12">
        <f t="shared" si="1"/>
        <v>4780</v>
      </c>
      <c r="J64" s="16">
        <f t="shared" si="21"/>
        <v>4360</v>
      </c>
      <c r="K64" s="16">
        <f t="shared" si="21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21"/>
        <v>4780</v>
      </c>
      <c r="H65" s="16">
        <f t="shared" si="21"/>
        <v>0</v>
      </c>
      <c r="I65" s="12">
        <f t="shared" si="1"/>
        <v>4780</v>
      </c>
      <c r="J65" s="16">
        <f t="shared" si="21"/>
        <v>4360</v>
      </c>
      <c r="K65" s="16">
        <f t="shared" si="21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'[1]Бюджет 2025 г 2 чтение'!$H$547+'[1]Бюджет 2025 г 2 чтение'!$H$1590</f>
        <v>4780</v>
      </c>
      <c r="H66" s="147">
        <f>'[3]Поправки февраль'!$I$565+'[3]Поправки февраль'!$I$1615</f>
        <v>0</v>
      </c>
      <c r="I66" s="12">
        <f t="shared" si="1"/>
        <v>4780</v>
      </c>
      <c r="J66" s="19">
        <f>'[2]Бюджет 2025 г 1 чтение'!$I$556+'[2]Бюджет 2025 г 1 чтение'!$I$1585</f>
        <v>4360</v>
      </c>
      <c r="K66" s="19">
        <f>'[2]Бюджет 2025 г 1 чтение'!$J$556+'[2]Бюджет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2">G75</f>
        <v>0</v>
      </c>
      <c r="H74" s="16">
        <f t="shared" si="22"/>
        <v>0</v>
      </c>
      <c r="I74" s="12">
        <f t="shared" si="1"/>
        <v>0</v>
      </c>
      <c r="J74" s="16">
        <f t="shared" si="22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2"/>
        <v>0</v>
      </c>
      <c r="H75" s="16">
        <f t="shared" si="22"/>
        <v>0</v>
      </c>
      <c r="I75" s="12">
        <f t="shared" si="1"/>
        <v>0</v>
      </c>
      <c r="J75" s="16">
        <f t="shared" si="22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2"/>
        <v>0</v>
      </c>
      <c r="H76" s="16">
        <f t="shared" si="22"/>
        <v>0</v>
      </c>
      <c r="I76" s="12">
        <f t="shared" si="1"/>
        <v>0</v>
      </c>
      <c r="J76" s="16">
        <f t="shared" si="22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3">G79+G82+G85</f>
        <v>0</v>
      </c>
      <c r="H78" s="16">
        <f t="shared" ref="H78" si="24">H79+H82+H85</f>
        <v>0</v>
      </c>
      <c r="I78" s="12">
        <f t="shared" si="1"/>
        <v>0</v>
      </c>
      <c r="J78" s="16">
        <f t="shared" si="23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5">G80</f>
        <v>0</v>
      </c>
      <c r="H79" s="16">
        <f t="shared" si="25"/>
        <v>0</v>
      </c>
      <c r="I79" s="12">
        <f t="shared" si="1"/>
        <v>0</v>
      </c>
      <c r="J79" s="16">
        <f t="shared" si="25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5"/>
        <v>0</v>
      </c>
      <c r="H80" s="16">
        <f t="shared" si="25"/>
        <v>0</v>
      </c>
      <c r="I80" s="12">
        <f t="shared" si="1"/>
        <v>0</v>
      </c>
      <c r="J80" s="16">
        <f t="shared" si="25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6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7">G83</f>
        <v>0</v>
      </c>
      <c r="H82" s="16">
        <f t="shared" si="27"/>
        <v>0</v>
      </c>
      <c r="I82" s="12">
        <f t="shared" si="26"/>
        <v>0</v>
      </c>
      <c r="J82" s="16">
        <f t="shared" si="27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7"/>
        <v>0</v>
      </c>
      <c r="H83" s="16">
        <f t="shared" si="27"/>
        <v>0</v>
      </c>
      <c r="I83" s="12">
        <f t="shared" si="26"/>
        <v>0</v>
      </c>
      <c r="J83" s="16">
        <f t="shared" si="27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6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8">G86</f>
        <v>0</v>
      </c>
      <c r="H85" s="16">
        <f t="shared" si="28"/>
        <v>0</v>
      </c>
      <c r="I85" s="12">
        <f t="shared" si="26"/>
        <v>0</v>
      </c>
      <c r="J85" s="16">
        <f t="shared" si="28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6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6"/>
        <v>8.5</v>
      </c>
      <c r="J87" s="16">
        <f t="shared" ref="J87:K88" si="29">J88</f>
        <v>8.5</v>
      </c>
      <c r="K87" s="16">
        <f t="shared" si="29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6"/>
        <v>8.5</v>
      </c>
      <c r="J88" s="16">
        <f t="shared" si="29"/>
        <v>8.5</v>
      </c>
      <c r="K88" s="16">
        <f t="shared" si="29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'[2]Бюджет 2025 г 1 чтение'!$H$1588</f>
        <v>8.5</v>
      </c>
      <c r="H89" s="16">
        <f>'[3]Поправки февраль'!$I$1618</f>
        <v>0</v>
      </c>
      <c r="I89" s="12">
        <f t="shared" si="26"/>
        <v>8.5</v>
      </c>
      <c r="J89" s="16">
        <f>'[2]Бюджет 2025 г 1 чтение'!$I$1588</f>
        <v>8.5</v>
      </c>
      <c r="K89" s="19">
        <f>'[2]Бюджет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6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30">G92</f>
        <v>400</v>
      </c>
      <c r="H91" s="15">
        <f t="shared" si="30"/>
        <v>-239.3</v>
      </c>
      <c r="I91" s="12">
        <f t="shared" si="26"/>
        <v>160.69999999999999</v>
      </c>
      <c r="J91" s="15">
        <f t="shared" si="30"/>
        <v>400</v>
      </c>
      <c r="K91" s="15">
        <f t="shared" si="30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30"/>
        <v>400</v>
      </c>
      <c r="H92" s="16">
        <f t="shared" si="30"/>
        <v>-239.3</v>
      </c>
      <c r="I92" s="12">
        <f t="shared" si="26"/>
        <v>160.69999999999999</v>
      </c>
      <c r="J92" s="16">
        <f t="shared" si="30"/>
        <v>400</v>
      </c>
      <c r="K92" s="16">
        <f t="shared" si="30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30"/>
        <v>400</v>
      </c>
      <c r="H93" s="16">
        <f t="shared" si="30"/>
        <v>-239.3</v>
      </c>
      <c r="I93" s="12">
        <f t="shared" si="26"/>
        <v>160.69999999999999</v>
      </c>
      <c r="J93" s="16">
        <f t="shared" si="30"/>
        <v>400</v>
      </c>
      <c r="K93" s="16">
        <f t="shared" si="30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30"/>
        <v>400</v>
      </c>
      <c r="H94" s="16">
        <f t="shared" si="30"/>
        <v>-239.3</v>
      </c>
      <c r="I94" s="12">
        <f t="shared" si="26"/>
        <v>160.69999999999999</v>
      </c>
      <c r="J94" s="16">
        <f t="shared" si="30"/>
        <v>400</v>
      </c>
      <c r="K94" s="16">
        <f t="shared" si="30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30"/>
        <v>400</v>
      </c>
      <c r="H95" s="16">
        <f t="shared" si="30"/>
        <v>-239.3</v>
      </c>
      <c r="I95" s="12">
        <f t="shared" si="26"/>
        <v>160.69999999999999</v>
      </c>
      <c r="J95" s="16">
        <f t="shared" si="30"/>
        <v>400</v>
      </c>
      <c r="K95" s="16">
        <f t="shared" si="30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f>'[2]Бюджет 2025 г 1 чтение'!$H$571</f>
        <v>400</v>
      </c>
      <c r="H96" s="19">
        <f>'[3]Поправки февраль'!$I$580</f>
        <v>-239.3</v>
      </c>
      <c r="I96" s="12">
        <f t="shared" si="26"/>
        <v>160.69999999999999</v>
      </c>
      <c r="J96" s="20">
        <f>'[2]Бюджет 2025 г 1 чтение'!$I$571</f>
        <v>400</v>
      </c>
      <c r="K96" s="19">
        <f>'[2]Бюджет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11038.43</v>
      </c>
      <c r="H97" s="15">
        <f>H98+H249+H254+H260+H239+H244</f>
        <v>1005.7</v>
      </c>
      <c r="I97" s="12">
        <f t="shared" si="26"/>
        <v>12044.130000000001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10549.93</v>
      </c>
      <c r="H98" s="15">
        <f>H99+H111+H127+H139+H150+H165+H172+H189+H199+H203+H207+H218+H225+H232+H214+H146+H103+H107+H135</f>
        <v>1005.7</v>
      </c>
      <c r="I98" s="12">
        <f t="shared" si="26"/>
        <v>11555.630000000001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31">G100</f>
        <v>0</v>
      </c>
      <c r="H99" s="16">
        <f t="shared" si="31"/>
        <v>0</v>
      </c>
      <c r="I99" s="12">
        <f t="shared" si="26"/>
        <v>0</v>
      </c>
      <c r="J99" s="16">
        <f t="shared" si="31"/>
        <v>0</v>
      </c>
      <c r="K99" s="16">
        <f t="shared" si="31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31"/>
        <v>0</v>
      </c>
      <c r="H100" s="16">
        <f t="shared" si="31"/>
        <v>0</v>
      </c>
      <c r="I100" s="12">
        <f t="shared" si="26"/>
        <v>0</v>
      </c>
      <c r="J100" s="16">
        <f t="shared" si="31"/>
        <v>0</v>
      </c>
      <c r="K100" s="16">
        <f t="shared" si="31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31"/>
        <v>0</v>
      </c>
      <c r="H101" s="16">
        <f t="shared" si="31"/>
        <v>0</v>
      </c>
      <c r="I101" s="12">
        <f t="shared" si="26"/>
        <v>0</v>
      </c>
      <c r="J101" s="16">
        <f t="shared" si="31"/>
        <v>0</v>
      </c>
      <c r="K101" s="16">
        <f t="shared" si="31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6"/>
        <v>0</v>
      </c>
      <c r="J102" s="20"/>
      <c r="K102" s="26"/>
    </row>
    <row r="103" spans="1:11" ht="216.75">
      <c r="A103" s="106" t="s">
        <v>637</v>
      </c>
      <c r="B103" s="24" t="s">
        <v>22</v>
      </c>
      <c r="C103" s="24" t="s">
        <v>68</v>
      </c>
      <c r="D103" s="24" t="s">
        <v>563</v>
      </c>
      <c r="E103" s="24"/>
      <c r="F103" s="24"/>
      <c r="G103" s="16">
        <f t="shared" ref="G103:H105" si="32">G104</f>
        <v>0</v>
      </c>
      <c r="H103" s="16">
        <f t="shared" si="32"/>
        <v>0</v>
      </c>
      <c r="I103" s="12">
        <f t="shared" si="26"/>
        <v>0</v>
      </c>
      <c r="J103" s="16">
        <f t="shared" ref="J103:K105" si="33">J104</f>
        <v>0</v>
      </c>
      <c r="K103" s="16">
        <f t="shared" si="33"/>
        <v>0</v>
      </c>
    </row>
    <row r="104" spans="1:11" ht="38.25">
      <c r="A104" s="108" t="s">
        <v>385</v>
      </c>
      <c r="B104" s="24" t="s">
        <v>22</v>
      </c>
      <c r="C104" s="24" t="s">
        <v>68</v>
      </c>
      <c r="D104" s="24" t="s">
        <v>563</v>
      </c>
      <c r="E104" s="24" t="s">
        <v>254</v>
      </c>
      <c r="F104" s="24"/>
      <c r="G104" s="16">
        <f t="shared" si="32"/>
        <v>0</v>
      </c>
      <c r="H104" s="16">
        <f t="shared" si="32"/>
        <v>0</v>
      </c>
      <c r="I104" s="12">
        <f t="shared" si="26"/>
        <v>0</v>
      </c>
      <c r="J104" s="16">
        <f t="shared" si="33"/>
        <v>0</v>
      </c>
      <c r="K104" s="16">
        <f t="shared" si="33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563</v>
      </c>
      <c r="E105" s="24" t="s">
        <v>256</v>
      </c>
      <c r="F105" s="24"/>
      <c r="G105" s="16">
        <f t="shared" si="32"/>
        <v>0</v>
      </c>
      <c r="H105" s="16">
        <f t="shared" si="32"/>
        <v>0</v>
      </c>
      <c r="I105" s="12">
        <f t="shared" si="26"/>
        <v>0</v>
      </c>
      <c r="J105" s="16">
        <f t="shared" si="33"/>
        <v>0</v>
      </c>
      <c r="K105" s="16">
        <f t="shared" si="33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563</v>
      </c>
      <c r="E106" s="24" t="s">
        <v>256</v>
      </c>
      <c r="F106" s="24" t="s">
        <v>11</v>
      </c>
      <c r="G106" s="16"/>
      <c r="H106" s="16"/>
      <c r="I106" s="12">
        <f t="shared" si="26"/>
        <v>0</v>
      </c>
      <c r="J106" s="20"/>
      <c r="K106" s="26"/>
    </row>
    <row r="107" spans="1:11" ht="38.25">
      <c r="A107" s="48" t="s">
        <v>532</v>
      </c>
      <c r="B107" s="24" t="s">
        <v>22</v>
      </c>
      <c r="C107" s="24" t="s">
        <v>68</v>
      </c>
      <c r="D107" s="55" t="s">
        <v>533</v>
      </c>
      <c r="E107" s="24"/>
      <c r="F107" s="24"/>
      <c r="G107" s="16">
        <f t="shared" ref="G107:H109" si="34">G108</f>
        <v>0</v>
      </c>
      <c r="H107" s="16">
        <f t="shared" si="34"/>
        <v>0</v>
      </c>
      <c r="I107" s="12">
        <f t="shared" si="26"/>
        <v>0</v>
      </c>
      <c r="J107" s="16">
        <f t="shared" ref="J107:K109" si="35">J108</f>
        <v>0</v>
      </c>
      <c r="K107" s="16">
        <f t="shared" si="35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533</v>
      </c>
      <c r="E108" s="24" t="s">
        <v>254</v>
      </c>
      <c r="F108" s="24"/>
      <c r="G108" s="16">
        <f t="shared" si="34"/>
        <v>0</v>
      </c>
      <c r="H108" s="16">
        <f t="shared" si="34"/>
        <v>0</v>
      </c>
      <c r="I108" s="12">
        <f t="shared" si="26"/>
        <v>0</v>
      </c>
      <c r="J108" s="16">
        <f t="shared" si="35"/>
        <v>0</v>
      </c>
      <c r="K108" s="16">
        <f t="shared" si="35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533</v>
      </c>
      <c r="E109" s="24" t="s">
        <v>256</v>
      </c>
      <c r="F109" s="24"/>
      <c r="G109" s="16">
        <f t="shared" si="34"/>
        <v>0</v>
      </c>
      <c r="H109" s="16">
        <f t="shared" si="34"/>
        <v>0</v>
      </c>
      <c r="I109" s="12">
        <f t="shared" si="26"/>
        <v>0</v>
      </c>
      <c r="J109" s="16">
        <f t="shared" si="35"/>
        <v>0</v>
      </c>
      <c r="K109" s="16">
        <f t="shared" si="35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533</v>
      </c>
      <c r="E110" s="24" t="s">
        <v>256</v>
      </c>
      <c r="F110" s="24" t="s">
        <v>17</v>
      </c>
      <c r="G110" s="16">
        <f>'[2]Бюджет 2025 г 1 чтение'!$H$732</f>
        <v>0</v>
      </c>
      <c r="H110" s="16"/>
      <c r="I110" s="12">
        <f t="shared" si="26"/>
        <v>0</v>
      </c>
      <c r="J110" s="20">
        <f>'[2]Бюджет 2025 г 1 чтение'!$I$732</f>
        <v>0</v>
      </c>
      <c r="K110" s="26">
        <f>'[2]Бюджет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6">G112+G115+G120</f>
        <v>618.4</v>
      </c>
      <c r="H111" s="16">
        <f t="shared" ref="H111" si="37">H112+H115+H120</f>
        <v>0</v>
      </c>
      <c r="I111" s="12">
        <f t="shared" si="26"/>
        <v>618.4</v>
      </c>
      <c r="J111" s="16">
        <f t="shared" si="36"/>
        <v>270</v>
      </c>
      <c r="K111" s="16">
        <f t="shared" si="36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8">G113</f>
        <v>618.4</v>
      </c>
      <c r="H112" s="16">
        <f t="shared" si="38"/>
        <v>-7</v>
      </c>
      <c r="I112" s="12">
        <f t="shared" si="26"/>
        <v>611.4</v>
      </c>
      <c r="J112" s="16">
        <f t="shared" si="38"/>
        <v>270</v>
      </c>
      <c r="K112" s="16">
        <f t="shared" si="38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8"/>
        <v>618.4</v>
      </c>
      <c r="H113" s="16">
        <f t="shared" si="38"/>
        <v>-7</v>
      </c>
      <c r="I113" s="12">
        <f t="shared" si="26"/>
        <v>611.4</v>
      </c>
      <c r="J113" s="16">
        <f t="shared" si="38"/>
        <v>270</v>
      </c>
      <c r="K113" s="16">
        <f t="shared" si="38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f>'[2]Бюджет 2025 г 1 чтение'!$H$1508+'[2]Бюджет 2025 г 1 чтение'!$H$121</f>
        <v>618.4</v>
      </c>
      <c r="H114" s="20">
        <f>'[3]Поправки февраль'!$I$125</f>
        <v>-7</v>
      </c>
      <c r="I114" s="12">
        <f t="shared" si="26"/>
        <v>611.4</v>
      </c>
      <c r="J114" s="19">
        <f>'[2]Бюджет 2025 г 1 чтение'!$I$1508+0</f>
        <v>270</v>
      </c>
      <c r="K114" s="19">
        <f>'[2]Бюджет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9">G116+G118</f>
        <v>0</v>
      </c>
      <c r="H115" s="16">
        <f t="shared" ref="H115" si="40">H116+H118</f>
        <v>0</v>
      </c>
      <c r="I115" s="12">
        <f t="shared" si="26"/>
        <v>0</v>
      </c>
      <c r="J115" s="16">
        <f t="shared" si="39"/>
        <v>0</v>
      </c>
      <c r="K115" s="16">
        <f t="shared" si="39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41">G117</f>
        <v>0</v>
      </c>
      <c r="H116" s="16">
        <f t="shared" si="41"/>
        <v>0</v>
      </c>
      <c r="I116" s="12">
        <f t="shared" si="26"/>
        <v>0</v>
      </c>
      <c r="J116" s="16">
        <f t="shared" si="41"/>
        <v>0</v>
      </c>
      <c r="K116" s="16">
        <f t="shared" si="41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6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42">G119</f>
        <v>0</v>
      </c>
      <c r="H118" s="16">
        <f t="shared" si="42"/>
        <v>0</v>
      </c>
      <c r="I118" s="12">
        <f t="shared" si="26"/>
        <v>0</v>
      </c>
      <c r="J118" s="16">
        <f t="shared" si="42"/>
        <v>0</v>
      </c>
      <c r="K118" s="16">
        <f t="shared" si="42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6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43">G121</f>
        <v>0</v>
      </c>
      <c r="H120" s="16">
        <f t="shared" si="43"/>
        <v>7</v>
      </c>
      <c r="I120" s="12">
        <f t="shared" si="26"/>
        <v>7</v>
      </c>
      <c r="J120" s="16">
        <f t="shared" si="43"/>
        <v>0</v>
      </c>
      <c r="K120" s="16">
        <f t="shared" si="43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43"/>
        <v>0</v>
      </c>
      <c r="H121" s="16">
        <f t="shared" si="43"/>
        <v>7</v>
      </c>
      <c r="I121" s="12">
        <f t="shared" si="26"/>
        <v>7</v>
      </c>
      <c r="J121" s="16">
        <f t="shared" si="43"/>
        <v>0</v>
      </c>
      <c r="K121" s="16">
        <f t="shared" si="43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/>
      <c r="H122" s="19">
        <f>'[3]Поправки февраль'!$I$133</f>
        <v>7</v>
      </c>
      <c r="I122" s="12">
        <f t="shared" si="26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44">G124</f>
        <v>0</v>
      </c>
      <c r="H123" s="15">
        <f t="shared" si="44"/>
        <v>0</v>
      </c>
      <c r="I123" s="12">
        <f t="shared" si="26"/>
        <v>0</v>
      </c>
      <c r="J123" s="15">
        <f t="shared" si="44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44"/>
        <v>0</v>
      </c>
      <c r="H124" s="16">
        <f t="shared" si="44"/>
        <v>0</v>
      </c>
      <c r="I124" s="12">
        <f t="shared" si="26"/>
        <v>0</v>
      </c>
      <c r="J124" s="16">
        <f t="shared" si="44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44"/>
        <v>0</v>
      </c>
      <c r="H125" s="16">
        <f t="shared" si="44"/>
        <v>0</v>
      </c>
      <c r="I125" s="12">
        <f t="shared" si="26"/>
        <v>0</v>
      </c>
      <c r="J125" s="16">
        <f t="shared" si="44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6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5">G128</f>
        <v>160</v>
      </c>
      <c r="H127" s="16">
        <f t="shared" si="45"/>
        <v>0</v>
      </c>
      <c r="I127" s="12">
        <f t="shared" si="26"/>
        <v>160</v>
      </c>
      <c r="J127" s="16">
        <f t="shared" si="45"/>
        <v>160</v>
      </c>
      <c r="K127" s="16">
        <f t="shared" si="45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5"/>
        <v>160</v>
      </c>
      <c r="H128" s="16">
        <f t="shared" si="45"/>
        <v>0</v>
      </c>
      <c r="I128" s="12">
        <f t="shared" si="26"/>
        <v>160</v>
      </c>
      <c r="J128" s="16">
        <f t="shared" si="45"/>
        <v>160</v>
      </c>
      <c r="K128" s="16">
        <f t="shared" si="45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5"/>
        <v>160</v>
      </c>
      <c r="H129" s="16">
        <f t="shared" si="45"/>
        <v>0</v>
      </c>
      <c r="I129" s="12">
        <f t="shared" si="26"/>
        <v>160</v>
      </c>
      <c r="J129" s="16">
        <f t="shared" si="45"/>
        <v>160</v>
      </c>
      <c r="K129" s="16">
        <f t="shared" si="45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'[2]Бюджет 2025 г 1 чтение'!$H$581</f>
        <v>160</v>
      </c>
      <c r="H130" s="19">
        <f>'[3]Поправки февраль'!$I$590</f>
        <v>0</v>
      </c>
      <c r="I130" s="12">
        <f t="shared" si="26"/>
        <v>160</v>
      </c>
      <c r="J130" s="20">
        <f>'[2]Бюджет 2025 г 1 чтение'!$I$581</f>
        <v>160</v>
      </c>
      <c r="K130" s="19">
        <f>'[2]Бюджет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6">G132</f>
        <v>0</v>
      </c>
      <c r="H131" s="15">
        <f t="shared" si="46"/>
        <v>0</v>
      </c>
      <c r="I131" s="12">
        <f t="shared" si="26"/>
        <v>0</v>
      </c>
      <c r="J131" s="15">
        <f t="shared" si="46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6"/>
        <v>0</v>
      </c>
      <c r="H132" s="16">
        <f t="shared" si="46"/>
        <v>0</v>
      </c>
      <c r="I132" s="12">
        <f t="shared" si="26"/>
        <v>0</v>
      </c>
      <c r="J132" s="16">
        <f t="shared" si="46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6"/>
        <v>0</v>
      </c>
      <c r="H133" s="16">
        <f t="shared" si="46"/>
        <v>0</v>
      </c>
      <c r="I133" s="12">
        <f t="shared" si="26"/>
        <v>0</v>
      </c>
      <c r="J133" s="16">
        <f t="shared" si="46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6"/>
        <v>0</v>
      </c>
      <c r="J134" s="20"/>
      <c r="K134" s="26"/>
    </row>
    <row r="135" spans="1:11" ht="25.5">
      <c r="A135" s="202" t="s">
        <v>695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0</v>
      </c>
      <c r="H135" s="154">
        <f t="shared" ref="H135:K137" si="47">H136</f>
        <v>239.3</v>
      </c>
      <c r="I135" s="185">
        <f t="shared" si="26"/>
        <v>239.3</v>
      </c>
      <c r="J135" s="154">
        <f t="shared" si="47"/>
        <v>0</v>
      </c>
      <c r="K135" s="154">
        <f t="shared" si="47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0</v>
      </c>
      <c r="H136" s="154">
        <f t="shared" si="47"/>
        <v>239.3</v>
      </c>
      <c r="I136" s="185">
        <f t="shared" si="26"/>
        <v>239.3</v>
      </c>
      <c r="J136" s="154">
        <f t="shared" si="47"/>
        <v>0</v>
      </c>
      <c r="K136" s="154">
        <f t="shared" si="47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0</v>
      </c>
      <c r="H137" s="154">
        <f t="shared" si="47"/>
        <v>239.3</v>
      </c>
      <c r="I137" s="185">
        <f t="shared" si="26"/>
        <v>239.3</v>
      </c>
      <c r="J137" s="154">
        <f t="shared" si="47"/>
        <v>0</v>
      </c>
      <c r="K137" s="154">
        <f t="shared" si="47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/>
      <c r="H138" s="199">
        <f>'[3]Поправки февраль'!$I$117</f>
        <v>239.3</v>
      </c>
      <c r="I138" s="194">
        <f t="shared" si="26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8">G140+G143</f>
        <v>314.39999999999998</v>
      </c>
      <c r="H139" s="16">
        <f t="shared" ref="H139" si="49">H140+H143</f>
        <v>0</v>
      </c>
      <c r="I139" s="12">
        <f t="shared" si="26"/>
        <v>314.39999999999998</v>
      </c>
      <c r="J139" s="16">
        <f t="shared" si="48"/>
        <v>303.89999999999998</v>
      </c>
      <c r="K139" s="16">
        <f t="shared" si="48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50">G141</f>
        <v>314.39999999999998</v>
      </c>
      <c r="H140" s="16">
        <f t="shared" si="50"/>
        <v>0</v>
      </c>
      <c r="I140" s="12">
        <f t="shared" si="26"/>
        <v>314.39999999999998</v>
      </c>
      <c r="J140" s="16">
        <f t="shared" si="50"/>
        <v>303.89999999999998</v>
      </c>
      <c r="K140" s="16">
        <f t="shared" si="50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50"/>
        <v>314.39999999999998</v>
      </c>
      <c r="H141" s="16">
        <f t="shared" si="50"/>
        <v>0</v>
      </c>
      <c r="I141" s="12">
        <f t="shared" si="26"/>
        <v>314.39999999999998</v>
      </c>
      <c r="J141" s="16">
        <f t="shared" si="50"/>
        <v>303.89999999999998</v>
      </c>
      <c r="K141" s="16">
        <f t="shared" si="50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'[2]Бюджет 2025 г 1 чтение'!$H$117+'[2]Бюджет 2025 г 1 чтение'!$H$1501</f>
        <v>314.39999999999998</v>
      </c>
      <c r="H142" s="64">
        <f>'[3]Поправки февраль'!$I$121+'[3]Поправки февраль'!$I$1531</f>
        <v>0</v>
      </c>
      <c r="I142" s="12">
        <f t="shared" si="26"/>
        <v>314.39999999999998</v>
      </c>
      <c r="J142" s="22">
        <f>'[2]Бюджет 2025 г 1 чтение'!$I$117+'[2]Бюджет 2025 г 1 чтение'!$I$1501</f>
        <v>303.89999999999998</v>
      </c>
      <c r="K142" s="22">
        <f>'[2]Бюджет 2025 г 1 чтение'!$J$117+'[2]Бюджет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51">G144</f>
        <v>0</v>
      </c>
      <c r="H143" s="16">
        <f t="shared" si="51"/>
        <v>0</v>
      </c>
      <c r="I143" s="12">
        <f t="shared" si="26"/>
        <v>0</v>
      </c>
      <c r="J143" s="16">
        <f t="shared" si="51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51"/>
        <v>0</v>
      </c>
      <c r="H144" s="16">
        <f t="shared" si="51"/>
        <v>0</v>
      </c>
      <c r="I144" s="12">
        <f t="shared" si="26"/>
        <v>0</v>
      </c>
      <c r="J144" s="16">
        <f t="shared" si="51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6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52">G147</f>
        <v>0</v>
      </c>
      <c r="H146" s="16">
        <f t="shared" si="52"/>
        <v>0</v>
      </c>
      <c r="I146" s="12">
        <f t="shared" si="26"/>
        <v>0</v>
      </c>
      <c r="J146" s="16">
        <f t="shared" si="52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52"/>
        <v>0</v>
      </c>
      <c r="H147" s="16">
        <f t="shared" si="52"/>
        <v>0</v>
      </c>
      <c r="I147" s="12">
        <f t="shared" si="26"/>
        <v>0</v>
      </c>
      <c r="J147" s="16">
        <f t="shared" si="52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52"/>
        <v>0</v>
      </c>
      <c r="H148" s="16">
        <f t="shared" si="52"/>
        <v>0</v>
      </c>
      <c r="I148" s="12">
        <f t="shared" si="26"/>
        <v>0</v>
      </c>
      <c r="J148" s="16">
        <f t="shared" si="52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53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5077</v>
      </c>
      <c r="H150" s="16">
        <f>H151+H154+H157+H160</f>
        <v>746.4</v>
      </c>
      <c r="I150" s="12">
        <f t="shared" si="53"/>
        <v>5823.4</v>
      </c>
      <c r="J150" s="16">
        <f t="shared" ref="J150:K150" si="54">J151+J154+J157+J160</f>
        <v>4383</v>
      </c>
      <c r="K150" s="16">
        <f t="shared" si="54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55">G152</f>
        <v>2977</v>
      </c>
      <c r="H151" s="16">
        <f t="shared" si="55"/>
        <v>17</v>
      </c>
      <c r="I151" s="12">
        <f t="shared" si="53"/>
        <v>2994</v>
      </c>
      <c r="J151" s="16">
        <f t="shared" si="55"/>
        <v>2620</v>
      </c>
      <c r="K151" s="16">
        <f t="shared" si="55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55"/>
        <v>2977</v>
      </c>
      <c r="H152" s="16">
        <f t="shared" si="55"/>
        <v>17</v>
      </c>
      <c r="I152" s="12">
        <f t="shared" si="53"/>
        <v>2994</v>
      </c>
      <c r="J152" s="16">
        <f t="shared" si="55"/>
        <v>2620</v>
      </c>
      <c r="K152" s="16">
        <f t="shared" si="55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f>'[1]Бюджет 2025 г 2 чтение'!$H$133</f>
        <v>2977</v>
      </c>
      <c r="H153" s="64">
        <f>'[3]Поправки февраль'!$I$137</f>
        <v>17</v>
      </c>
      <c r="I153" s="12">
        <f t="shared" si="53"/>
        <v>2994</v>
      </c>
      <c r="J153" s="22">
        <f>'[1]Бюджет 2025 г 2 чтение'!$I$133</f>
        <v>2620</v>
      </c>
      <c r="K153" s="22">
        <f>'[1]Бюджет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53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53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53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6">G158</f>
        <v>2050</v>
      </c>
      <c r="H157" s="16">
        <f t="shared" si="56"/>
        <v>729.4</v>
      </c>
      <c r="I157" s="12">
        <f t="shared" si="53"/>
        <v>2779.4</v>
      </c>
      <c r="J157" s="16">
        <f t="shared" si="56"/>
        <v>1763</v>
      </c>
      <c r="K157" s="16">
        <f t="shared" si="56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6"/>
        <v>2050</v>
      </c>
      <c r="H158" s="16">
        <f t="shared" si="56"/>
        <v>729.4</v>
      </c>
      <c r="I158" s="12">
        <f t="shared" si="53"/>
        <v>2779.4</v>
      </c>
      <c r="J158" s="16">
        <f t="shared" si="56"/>
        <v>1763</v>
      </c>
      <c r="K158" s="16">
        <f t="shared" si="56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f>'[2]Бюджет 2025 г 1 чтение'!$H$136</f>
        <v>2050</v>
      </c>
      <c r="H159" s="64">
        <f>'[3]Поправки февраль'!$I$140</f>
        <v>729.4</v>
      </c>
      <c r="I159" s="12">
        <f t="shared" si="53"/>
        <v>2779.4</v>
      </c>
      <c r="J159" s="22">
        <f>'[2]Бюджет 2025 г 1 чтение'!$I$136</f>
        <v>1763</v>
      </c>
      <c r="K159" s="22">
        <f>'[2]Бюджет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7">G161+G163</f>
        <v>50</v>
      </c>
      <c r="H160" s="16">
        <f t="shared" ref="H160" si="58">H161+H163</f>
        <v>0</v>
      </c>
      <c r="I160" s="12">
        <f t="shared" si="53"/>
        <v>50</v>
      </c>
      <c r="J160" s="16">
        <f t="shared" si="57"/>
        <v>0</v>
      </c>
      <c r="K160" s="16">
        <f t="shared" si="57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9">G162</f>
        <v>25</v>
      </c>
      <c r="H161" s="16">
        <f t="shared" si="59"/>
        <v>0</v>
      </c>
      <c r="I161" s="12">
        <f t="shared" si="53"/>
        <v>25</v>
      </c>
      <c r="J161" s="16">
        <f t="shared" si="59"/>
        <v>0</v>
      </c>
      <c r="K161" s="16">
        <f t="shared" si="59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'[2]Бюджет 2025 г 1 чтение'!$H$139</f>
        <v>25</v>
      </c>
      <c r="H162" s="19">
        <f>'[3]Поправки февраль'!$I$143</f>
        <v>0</v>
      </c>
      <c r="I162" s="12">
        <f t="shared" si="53"/>
        <v>25</v>
      </c>
      <c r="J162" s="20">
        <f>'[2]Бюджет 2025 г 1 чтение'!$I$139</f>
        <v>0</v>
      </c>
      <c r="K162" s="19">
        <f>'[2]Бюджет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60">G164</f>
        <v>25</v>
      </c>
      <c r="H163" s="16">
        <f t="shared" si="60"/>
        <v>0</v>
      </c>
      <c r="I163" s="12">
        <f t="shared" si="53"/>
        <v>25</v>
      </c>
      <c r="J163" s="16">
        <f t="shared" si="60"/>
        <v>0</v>
      </c>
      <c r="K163" s="16">
        <f t="shared" si="60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'[2]Бюджет 2025 г 1 чтение'!$H$141</f>
        <v>25</v>
      </c>
      <c r="H164" s="19">
        <f>'[3]Поправки февраль'!$I$145</f>
        <v>0</v>
      </c>
      <c r="I164" s="12">
        <f t="shared" si="53"/>
        <v>25</v>
      </c>
      <c r="J164" s="20">
        <f>'[2]Бюджет 2025 г 1 чтение'!$I$141</f>
        <v>0</v>
      </c>
      <c r="K164" s="19">
        <f>'[2]Бюджет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61">G166+G169</f>
        <v>710</v>
      </c>
      <c r="H165" s="16">
        <f t="shared" ref="H165" si="62">H166+H169</f>
        <v>0</v>
      </c>
      <c r="I165" s="12">
        <f t="shared" si="53"/>
        <v>710</v>
      </c>
      <c r="J165" s="16">
        <f t="shared" si="61"/>
        <v>632</v>
      </c>
      <c r="K165" s="16">
        <f t="shared" si="61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63">G167</f>
        <v>700</v>
      </c>
      <c r="H166" s="16">
        <f t="shared" si="63"/>
        <v>0</v>
      </c>
      <c r="I166" s="12">
        <f t="shared" si="53"/>
        <v>700</v>
      </c>
      <c r="J166" s="16">
        <f t="shared" si="63"/>
        <v>632</v>
      </c>
      <c r="K166" s="16">
        <f t="shared" si="63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63"/>
        <v>700</v>
      </c>
      <c r="H167" s="16">
        <f t="shared" si="63"/>
        <v>0</v>
      </c>
      <c r="I167" s="12">
        <f t="shared" si="53"/>
        <v>700</v>
      </c>
      <c r="J167" s="16">
        <f t="shared" si="63"/>
        <v>632</v>
      </c>
      <c r="K167" s="16">
        <f t="shared" si="63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'[2]Бюджет 2025 г 1 чтение'!$H$585</f>
        <v>700</v>
      </c>
      <c r="H168" s="64">
        <f>'[3]Поправки февраль'!$I$594</f>
        <v>0</v>
      </c>
      <c r="I168" s="12">
        <f t="shared" si="53"/>
        <v>700</v>
      </c>
      <c r="J168" s="22">
        <f>'[2]Бюджет 2025 г 1 чтение'!$I$585</f>
        <v>632</v>
      </c>
      <c r="K168" s="22">
        <f>'[2]Бюджет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64">G170</f>
        <v>10</v>
      </c>
      <c r="H169" s="16">
        <f t="shared" si="64"/>
        <v>0</v>
      </c>
      <c r="I169" s="12">
        <f t="shared" si="53"/>
        <v>10</v>
      </c>
      <c r="J169" s="16">
        <f t="shared" si="64"/>
        <v>0</v>
      </c>
      <c r="K169" s="16">
        <f t="shared" si="64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64"/>
        <v>10</v>
      </c>
      <c r="H170" s="16">
        <f t="shared" si="64"/>
        <v>0</v>
      </c>
      <c r="I170" s="12">
        <f t="shared" si="53"/>
        <v>10</v>
      </c>
      <c r="J170" s="16">
        <f t="shared" si="64"/>
        <v>0</v>
      </c>
      <c r="K170" s="16">
        <f t="shared" si="64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'[2]Бюджет 2025 г 1 чтение'!$H$588</f>
        <v>10</v>
      </c>
      <c r="H171" s="19">
        <f>'[3]Поправки февраль'!$I$597</f>
        <v>0</v>
      </c>
      <c r="I171" s="12">
        <f t="shared" si="53"/>
        <v>10</v>
      </c>
      <c r="J171" s="20">
        <f>'[2]Бюджет 2025 г 1 чтение'!$I$588</f>
        <v>0</v>
      </c>
      <c r="K171" s="19">
        <f>'[2]Бюджет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53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65">G174</f>
        <v>860</v>
      </c>
      <c r="H173" s="16">
        <f t="shared" si="65"/>
        <v>0</v>
      </c>
      <c r="I173" s="12">
        <f t="shared" si="53"/>
        <v>860</v>
      </c>
      <c r="J173" s="16">
        <f t="shared" si="65"/>
        <v>860</v>
      </c>
      <c r="K173" s="16">
        <f t="shared" si="65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65"/>
        <v>860</v>
      </c>
      <c r="H174" s="16">
        <f t="shared" si="65"/>
        <v>0</v>
      </c>
      <c r="I174" s="12">
        <f t="shared" si="53"/>
        <v>860</v>
      </c>
      <c r="J174" s="16">
        <f t="shared" si="65"/>
        <v>860</v>
      </c>
      <c r="K174" s="16">
        <f t="shared" si="65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'[2]Бюджет 2025 г 1 чтение'!$H$743</f>
        <v>860</v>
      </c>
      <c r="H175" s="64">
        <f>'[3]Поправки февраль'!$I$752</f>
        <v>0</v>
      </c>
      <c r="I175" s="12">
        <f t="shared" si="53"/>
        <v>860</v>
      </c>
      <c r="J175" s="22">
        <f>'[2]Бюджет 2025 г 1 чтение'!$I$743</f>
        <v>860</v>
      </c>
      <c r="K175" s="22">
        <f>'[2]Бюджет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66">G177</f>
        <v>88</v>
      </c>
      <c r="H176" s="16">
        <f t="shared" si="66"/>
        <v>0</v>
      </c>
      <c r="I176" s="12">
        <f t="shared" si="53"/>
        <v>88</v>
      </c>
      <c r="J176" s="16">
        <f t="shared" si="66"/>
        <v>42.3</v>
      </c>
      <c r="K176" s="16">
        <f t="shared" si="66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66"/>
        <v>88</v>
      </c>
      <c r="H177" s="16">
        <f t="shared" si="66"/>
        <v>0</v>
      </c>
      <c r="I177" s="12">
        <f t="shared" si="53"/>
        <v>88</v>
      </c>
      <c r="J177" s="16">
        <f t="shared" si="66"/>
        <v>42.3</v>
      </c>
      <c r="K177" s="16">
        <f t="shared" si="66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'[2]Бюджет 2025 г 1 чтение'!$H$746</f>
        <v>88</v>
      </c>
      <c r="H178" s="64">
        <f>'[3]Поправки февраль'!$I$755</f>
        <v>0</v>
      </c>
      <c r="I178" s="12">
        <f t="shared" si="53"/>
        <v>88</v>
      </c>
      <c r="J178" s="22">
        <f>'[2]Бюджет 2025 г 1 чтение'!$I$746</f>
        <v>42.3</v>
      </c>
      <c r="K178" s="22">
        <f>'[2]Бюджет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53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53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53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53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53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53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53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53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53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53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1256.53</v>
      </c>
      <c r="H189" s="16">
        <f>H190+H193+H196</f>
        <v>20</v>
      </c>
      <c r="I189" s="12">
        <f t="shared" si="53"/>
        <v>1276.53</v>
      </c>
      <c r="J189" s="16">
        <f t="shared" ref="J189:K189" si="67">J190+J193+J196</f>
        <v>1252.53</v>
      </c>
      <c r="K189" s="16">
        <f t="shared" si="67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8">G191</f>
        <v>786.23</v>
      </c>
      <c r="H190" s="16">
        <f t="shared" si="68"/>
        <v>0</v>
      </c>
      <c r="I190" s="12">
        <f t="shared" si="53"/>
        <v>786.23</v>
      </c>
      <c r="J190" s="16">
        <f t="shared" si="68"/>
        <v>886.23</v>
      </c>
      <c r="K190" s="16">
        <f t="shared" si="68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8"/>
        <v>786.23</v>
      </c>
      <c r="H191" s="16">
        <f t="shared" si="68"/>
        <v>0</v>
      </c>
      <c r="I191" s="12">
        <f t="shared" si="53"/>
        <v>786.23</v>
      </c>
      <c r="J191" s="16">
        <f t="shared" si="68"/>
        <v>886.23</v>
      </c>
      <c r="K191" s="16">
        <f t="shared" si="68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'[2]Бюджет 2025 г 1 чтение'!$H$1289</f>
        <v>786.23</v>
      </c>
      <c r="H192" s="64">
        <f>'[3]Поправки февраль'!$I$1319</f>
        <v>0</v>
      </c>
      <c r="I192" s="12">
        <f t="shared" si="53"/>
        <v>786.23</v>
      </c>
      <c r="J192" s="22">
        <f>'[2]Бюджет 2025 г 1 чтение'!$I$1289</f>
        <v>886.23</v>
      </c>
      <c r="K192" s="22">
        <f>'[2]Бюджет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9">G194</f>
        <v>460.3</v>
      </c>
      <c r="H193" s="16">
        <f t="shared" si="69"/>
        <v>20</v>
      </c>
      <c r="I193" s="12">
        <f t="shared" si="53"/>
        <v>480.3</v>
      </c>
      <c r="J193" s="16">
        <f t="shared" si="69"/>
        <v>356.3</v>
      </c>
      <c r="K193" s="16">
        <f t="shared" si="69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9"/>
        <v>460.3</v>
      </c>
      <c r="H194" s="16">
        <f t="shared" si="69"/>
        <v>20</v>
      </c>
      <c r="I194" s="12">
        <f t="shared" si="53"/>
        <v>480.3</v>
      </c>
      <c r="J194" s="16">
        <f t="shared" si="69"/>
        <v>356.3</v>
      </c>
      <c r="K194" s="16">
        <f t="shared" si="69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f>'[2]Бюджет 2025 г 1 чтение'!$H$1292</f>
        <v>460.3</v>
      </c>
      <c r="H195" s="64">
        <f>'[3]Поправки февраль'!$I$1322</f>
        <v>20</v>
      </c>
      <c r="I195" s="12">
        <f t="shared" si="53"/>
        <v>480.3</v>
      </c>
      <c r="J195" s="22">
        <f>'[2]Бюджет 2025 г 1 чтение'!$I$1292</f>
        <v>356.3</v>
      </c>
      <c r="K195" s="22">
        <f>'[2]Бюджет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70">G197</f>
        <v>10</v>
      </c>
      <c r="H196" s="16">
        <f t="shared" si="70"/>
        <v>0</v>
      </c>
      <c r="I196" s="12">
        <f t="shared" si="53"/>
        <v>10</v>
      </c>
      <c r="J196" s="16">
        <f t="shared" si="70"/>
        <v>10</v>
      </c>
      <c r="K196" s="16">
        <f t="shared" si="70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70"/>
        <v>10</v>
      </c>
      <c r="H197" s="16">
        <f t="shared" si="70"/>
        <v>0</v>
      </c>
      <c r="I197" s="12">
        <f t="shared" si="53"/>
        <v>10</v>
      </c>
      <c r="J197" s="16">
        <f t="shared" si="70"/>
        <v>10</v>
      </c>
      <c r="K197" s="16">
        <f t="shared" si="70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'[2]Бюджет 2025 г 1 чтение'!$H$1295</f>
        <v>10</v>
      </c>
      <c r="H198" s="19">
        <f>'[3]Поправки февраль'!$I$1325</f>
        <v>0</v>
      </c>
      <c r="I198" s="12">
        <f t="shared" si="53"/>
        <v>10</v>
      </c>
      <c r="J198" s="20">
        <f>'[2]Бюджет 2025 г 1 чтение'!$I$1295</f>
        <v>10</v>
      </c>
      <c r="K198" s="19">
        <f>'[2]Бюджет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71">G200</f>
        <v>0</v>
      </c>
      <c r="H199" s="16">
        <f t="shared" si="71"/>
        <v>0</v>
      </c>
      <c r="I199" s="12">
        <f t="shared" si="53"/>
        <v>0</v>
      </c>
      <c r="J199" s="16">
        <f t="shared" si="71"/>
        <v>0</v>
      </c>
      <c r="K199" s="16">
        <f t="shared" si="71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71"/>
        <v>0</v>
      </c>
      <c r="H200" s="16">
        <f t="shared" si="71"/>
        <v>0</v>
      </c>
      <c r="I200" s="12">
        <f t="shared" si="53"/>
        <v>0</v>
      </c>
      <c r="J200" s="16">
        <f t="shared" si="71"/>
        <v>0</v>
      </c>
      <c r="K200" s="16">
        <f t="shared" si="71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71"/>
        <v>0</v>
      </c>
      <c r="H201" s="16">
        <f t="shared" si="71"/>
        <v>0</v>
      </c>
      <c r="I201" s="12">
        <f t="shared" si="53"/>
        <v>0</v>
      </c>
      <c r="J201" s="16">
        <f t="shared" si="71"/>
        <v>0</v>
      </c>
      <c r="K201" s="16">
        <f t="shared" si="71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53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72">G204</f>
        <v>0</v>
      </c>
      <c r="H203" s="16">
        <f t="shared" si="72"/>
        <v>0</v>
      </c>
      <c r="I203" s="12">
        <f t="shared" si="53"/>
        <v>0</v>
      </c>
      <c r="J203" s="16">
        <f t="shared" si="72"/>
        <v>0</v>
      </c>
      <c r="K203" s="16">
        <f t="shared" si="72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72"/>
        <v>0</v>
      </c>
      <c r="H204" s="16">
        <f t="shared" si="72"/>
        <v>0</v>
      </c>
      <c r="I204" s="12">
        <f t="shared" si="53"/>
        <v>0</v>
      </c>
      <c r="J204" s="16">
        <f t="shared" si="72"/>
        <v>0</v>
      </c>
      <c r="K204" s="16">
        <f t="shared" si="72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72"/>
        <v>0</v>
      </c>
      <c r="H205" s="16">
        <f t="shared" si="72"/>
        <v>0</v>
      </c>
      <c r="I205" s="12">
        <f t="shared" si="53"/>
        <v>0</v>
      </c>
      <c r="J205" s="16">
        <f t="shared" si="72"/>
        <v>0</v>
      </c>
      <c r="K205" s="16">
        <f t="shared" si="72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53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0</v>
      </c>
      <c r="I207" s="12">
        <f t="shared" si="53"/>
        <v>160</v>
      </c>
      <c r="J207" s="16">
        <f t="shared" ref="J207:K207" si="73">J208+J211</f>
        <v>156.80000000000001</v>
      </c>
      <c r="K207" s="16">
        <f t="shared" si="73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74">G209</f>
        <v>160</v>
      </c>
      <c r="H208" s="16">
        <f t="shared" si="74"/>
        <v>0</v>
      </c>
      <c r="I208" s="12">
        <f t="shared" si="53"/>
        <v>160</v>
      </c>
      <c r="J208" s="16">
        <f t="shared" si="74"/>
        <v>156.80000000000001</v>
      </c>
      <c r="K208" s="16">
        <f t="shared" si="74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74"/>
        <v>160</v>
      </c>
      <c r="H209" s="16">
        <f t="shared" si="74"/>
        <v>0</v>
      </c>
      <c r="I209" s="12">
        <f t="shared" si="53"/>
        <v>160</v>
      </c>
      <c r="J209" s="16">
        <f t="shared" si="74"/>
        <v>156.80000000000001</v>
      </c>
      <c r="K209" s="16">
        <f t="shared" si="74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'[2]Бюджет 2025 г 1 чтение'!$H$1512</f>
        <v>160</v>
      </c>
      <c r="H210" s="64">
        <f>'[3]Поправки февраль'!$I$1542</f>
        <v>0</v>
      </c>
      <c r="I210" s="12">
        <f t="shared" si="53"/>
        <v>160</v>
      </c>
      <c r="J210" s="22">
        <f>'[2]Бюджет 2025 г 1 чтение'!$I$1512</f>
        <v>156.80000000000001</v>
      </c>
      <c r="K210" s="22">
        <f>'[2]Бюджет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75">G212</f>
        <v>0</v>
      </c>
      <c r="H211" s="102">
        <f t="shared" si="75"/>
        <v>0</v>
      </c>
      <c r="I211" s="12">
        <f t="shared" si="53"/>
        <v>0</v>
      </c>
      <c r="J211" s="102">
        <f t="shared" si="75"/>
        <v>0</v>
      </c>
      <c r="K211" s="102">
        <f t="shared" si="75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75"/>
        <v>0</v>
      </c>
      <c r="H212" s="102">
        <f t="shared" si="75"/>
        <v>0</v>
      </c>
      <c r="I212" s="12">
        <f t="shared" si="53"/>
        <v>0</v>
      </c>
      <c r="J212" s="102">
        <f t="shared" si="75"/>
        <v>0</v>
      </c>
      <c r="K212" s="102">
        <f t="shared" si="75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'[3]Поправки февраль'!$I$1545</f>
        <v>0</v>
      </c>
      <c r="I213" s="12">
        <f t="shared" ref="I213:I276" si="76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77">G215</f>
        <v>0</v>
      </c>
      <c r="H214" s="16">
        <f t="shared" si="77"/>
        <v>0</v>
      </c>
      <c r="I214" s="12">
        <f t="shared" si="76"/>
        <v>0</v>
      </c>
      <c r="J214" s="16">
        <f t="shared" si="77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77"/>
        <v>0</v>
      </c>
      <c r="H215" s="16">
        <f t="shared" si="77"/>
        <v>0</v>
      </c>
      <c r="I215" s="12">
        <f t="shared" si="76"/>
        <v>0</v>
      </c>
      <c r="J215" s="16">
        <f t="shared" si="77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77"/>
        <v>0</v>
      </c>
      <c r="H216" s="16">
        <f t="shared" si="77"/>
        <v>0</v>
      </c>
      <c r="I216" s="12">
        <f t="shared" si="76"/>
        <v>0</v>
      </c>
      <c r="J216" s="16">
        <f t="shared" si="77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76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8">G219+G222</f>
        <v>417.9</v>
      </c>
      <c r="H218" s="16">
        <f t="shared" ref="H218" si="79">H219+H222</f>
        <v>0</v>
      </c>
      <c r="I218" s="12">
        <f t="shared" si="76"/>
        <v>417.9</v>
      </c>
      <c r="J218" s="16">
        <f t="shared" si="78"/>
        <v>417.9</v>
      </c>
      <c r="K218" s="16">
        <f t="shared" si="78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80">G220</f>
        <v>417.9</v>
      </c>
      <c r="H219" s="16">
        <f t="shared" si="80"/>
        <v>0</v>
      </c>
      <c r="I219" s="12">
        <f t="shared" si="76"/>
        <v>417.9</v>
      </c>
      <c r="J219" s="16">
        <f t="shared" si="80"/>
        <v>417.9</v>
      </c>
      <c r="K219" s="16">
        <f t="shared" si="80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80"/>
        <v>417.9</v>
      </c>
      <c r="H220" s="16">
        <f t="shared" si="80"/>
        <v>0</v>
      </c>
      <c r="I220" s="12">
        <f t="shared" si="76"/>
        <v>417.9</v>
      </c>
      <c r="J220" s="16">
        <f t="shared" si="80"/>
        <v>417.9</v>
      </c>
      <c r="K220" s="16">
        <f t="shared" si="80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'[1]Бюджет 2025 г 2 чтение'!$H$153</f>
        <v>417.9</v>
      </c>
      <c r="H221" s="26">
        <f>'[3]Поправки февраль'!$I$157</f>
        <v>0</v>
      </c>
      <c r="I221" s="12">
        <f t="shared" si="76"/>
        <v>417.9</v>
      </c>
      <c r="J221" s="20">
        <f>'[1]Бюджет 2025 г 2 чтение'!$I$153</f>
        <v>417.9</v>
      </c>
      <c r="K221" s="26">
        <f>'[1]Бюджет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81">G223</f>
        <v>0</v>
      </c>
      <c r="H222" s="16">
        <f t="shared" si="81"/>
        <v>0</v>
      </c>
      <c r="I222" s="12">
        <f t="shared" si="76"/>
        <v>0</v>
      </c>
      <c r="J222" s="16">
        <f t="shared" si="81"/>
        <v>0</v>
      </c>
      <c r="K222" s="16">
        <f t="shared" si="81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81"/>
        <v>0</v>
      </c>
      <c r="H223" s="16">
        <f t="shared" si="81"/>
        <v>0</v>
      </c>
      <c r="I223" s="12">
        <f t="shared" si="76"/>
        <v>0</v>
      </c>
      <c r="J223" s="16">
        <f t="shared" si="81"/>
        <v>0</v>
      </c>
      <c r="K223" s="16">
        <f t="shared" si="81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76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82">G226+G231</f>
        <v>410.6</v>
      </c>
      <c r="H225" s="16">
        <f t="shared" ref="H225" si="83">H226+H231</f>
        <v>0</v>
      </c>
      <c r="I225" s="12">
        <f t="shared" si="76"/>
        <v>410.6</v>
      </c>
      <c r="J225" s="16">
        <f t="shared" si="82"/>
        <v>410.6</v>
      </c>
      <c r="K225" s="16">
        <f t="shared" si="82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84">G227</f>
        <v>410.6</v>
      </c>
      <c r="H226" s="16">
        <f t="shared" si="84"/>
        <v>0</v>
      </c>
      <c r="I226" s="12">
        <f t="shared" si="76"/>
        <v>410.6</v>
      </c>
      <c r="J226" s="16">
        <f t="shared" si="84"/>
        <v>410.6</v>
      </c>
      <c r="K226" s="16">
        <f t="shared" si="8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84"/>
        <v>410.6</v>
      </c>
      <c r="H227" s="16">
        <f t="shared" si="84"/>
        <v>0</v>
      </c>
      <c r="I227" s="12">
        <f t="shared" si="76"/>
        <v>410.6</v>
      </c>
      <c r="J227" s="16">
        <f t="shared" si="84"/>
        <v>410.6</v>
      </c>
      <c r="K227" s="16">
        <f t="shared" si="8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'[1]Бюджет 2025 г 2 чтение'!$H$164</f>
        <v>410.6</v>
      </c>
      <c r="H228" s="19">
        <f>'[3]Поправки февраль'!$I$168</f>
        <v>0</v>
      </c>
      <c r="I228" s="12">
        <f t="shared" si="76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85">G230</f>
        <v>0</v>
      </c>
      <c r="H229" s="16">
        <f t="shared" si="85"/>
        <v>0</v>
      </c>
      <c r="I229" s="12">
        <f t="shared" si="76"/>
        <v>0</v>
      </c>
      <c r="J229" s="16">
        <f t="shared" si="85"/>
        <v>0</v>
      </c>
      <c r="K229" s="16">
        <f t="shared" si="8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85"/>
        <v>0</v>
      </c>
      <c r="H230" s="16">
        <f t="shared" si="85"/>
        <v>0</v>
      </c>
      <c r="I230" s="12">
        <f t="shared" si="76"/>
        <v>0</v>
      </c>
      <c r="J230" s="16">
        <f t="shared" si="85"/>
        <v>0</v>
      </c>
      <c r="K230" s="16">
        <f t="shared" si="8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76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86">G233+G236</f>
        <v>477.1</v>
      </c>
      <c r="H232" s="16">
        <f t="shared" ref="H232" si="87">H233+H236</f>
        <v>0</v>
      </c>
      <c r="I232" s="12">
        <f t="shared" si="76"/>
        <v>477.1</v>
      </c>
      <c r="J232" s="16">
        <f t="shared" si="86"/>
        <v>477.1</v>
      </c>
      <c r="K232" s="16">
        <f t="shared" si="8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88">G234</f>
        <v>477.1</v>
      </c>
      <c r="H233" s="16">
        <f t="shared" si="88"/>
        <v>0</v>
      </c>
      <c r="I233" s="12">
        <f t="shared" si="76"/>
        <v>477.1</v>
      </c>
      <c r="J233" s="16">
        <f t="shared" si="88"/>
        <v>477.1</v>
      </c>
      <c r="K233" s="16">
        <f t="shared" si="88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88"/>
        <v>477.1</v>
      </c>
      <c r="H234" s="16">
        <f t="shared" si="88"/>
        <v>0</v>
      </c>
      <c r="I234" s="12">
        <f t="shared" si="76"/>
        <v>477.1</v>
      </c>
      <c r="J234" s="16">
        <f t="shared" si="88"/>
        <v>477.1</v>
      </c>
      <c r="K234" s="16">
        <f t="shared" si="88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'[1]Бюджет 2025 г 2 чтение'!$H$737</f>
        <v>477.1</v>
      </c>
      <c r="H235" s="26">
        <f>'[3]Поправки февраль'!$I$745</f>
        <v>0</v>
      </c>
      <c r="I235" s="12">
        <f t="shared" si="76"/>
        <v>477.1</v>
      </c>
      <c r="J235" s="20">
        <f>'[1]Бюджет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89">G237</f>
        <v>0</v>
      </c>
      <c r="H236" s="16">
        <f t="shared" si="89"/>
        <v>0</v>
      </c>
      <c r="I236" s="12">
        <f t="shared" si="76"/>
        <v>0</v>
      </c>
      <c r="J236" s="16">
        <f t="shared" si="89"/>
        <v>0</v>
      </c>
      <c r="K236" s="16">
        <f t="shared" si="89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89"/>
        <v>0</v>
      </c>
      <c r="H237" s="16">
        <f t="shared" si="89"/>
        <v>0</v>
      </c>
      <c r="I237" s="12">
        <f t="shared" si="76"/>
        <v>0</v>
      </c>
      <c r="J237" s="16">
        <f t="shared" si="89"/>
        <v>0</v>
      </c>
      <c r="K237" s="16">
        <f t="shared" si="89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76"/>
        <v>0</v>
      </c>
      <c r="J238" s="20"/>
      <c r="K238" s="26"/>
    </row>
    <row r="239" spans="1:11" ht="51" customHeight="1">
      <c r="A239" s="114" t="s">
        <v>674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90">G240</f>
        <v>10</v>
      </c>
      <c r="H239" s="26">
        <f t="shared" si="90"/>
        <v>0</v>
      </c>
      <c r="I239" s="12">
        <f t="shared" si="76"/>
        <v>10</v>
      </c>
      <c r="J239" s="26">
        <f t="shared" ref="J239:K239" si="91">J240</f>
        <v>10</v>
      </c>
      <c r="K239" s="26">
        <f t="shared" si="91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675</v>
      </c>
      <c r="E240" s="41"/>
      <c r="F240" s="41"/>
      <c r="G240" s="26">
        <f t="shared" si="90"/>
        <v>10</v>
      </c>
      <c r="H240" s="26">
        <f t="shared" si="90"/>
        <v>0</v>
      </c>
      <c r="I240" s="12">
        <f t="shared" si="76"/>
        <v>10</v>
      </c>
      <c r="J240" s="26">
        <f t="shared" ref="J240:K241" si="92">J241</f>
        <v>10</v>
      </c>
      <c r="K240" s="26">
        <f t="shared" si="92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675</v>
      </c>
      <c r="E241" s="41" t="s">
        <v>45</v>
      </c>
      <c r="F241" s="41"/>
      <c r="G241" s="26">
        <f t="shared" si="90"/>
        <v>10</v>
      </c>
      <c r="H241" s="26">
        <f t="shared" si="90"/>
        <v>0</v>
      </c>
      <c r="I241" s="12">
        <f t="shared" si="76"/>
        <v>10</v>
      </c>
      <c r="J241" s="26">
        <f>J242</f>
        <v>10</v>
      </c>
      <c r="K241" s="26">
        <f t="shared" si="92"/>
        <v>10</v>
      </c>
      <c r="L241" s="26">
        <f t="shared" ref="L241:N241" si="93">L242</f>
        <v>0</v>
      </c>
      <c r="M241" s="26">
        <f t="shared" si="93"/>
        <v>0</v>
      </c>
      <c r="N241" s="26">
        <f t="shared" si="93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675</v>
      </c>
      <c r="E242" s="41" t="s">
        <v>53</v>
      </c>
      <c r="F242" s="41"/>
      <c r="G242" s="26">
        <f t="shared" si="90"/>
        <v>10</v>
      </c>
      <c r="H242" s="26">
        <f t="shared" si="90"/>
        <v>0</v>
      </c>
      <c r="I242" s="12">
        <f t="shared" si="76"/>
        <v>10</v>
      </c>
      <c r="J242" s="26">
        <f t="shared" ref="J242:K242" si="94">J243</f>
        <v>10</v>
      </c>
      <c r="K242" s="26">
        <f t="shared" si="94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675</v>
      </c>
      <c r="E243" s="41" t="s">
        <v>53</v>
      </c>
      <c r="F243" s="41" t="s">
        <v>17</v>
      </c>
      <c r="G243" s="26">
        <v>10</v>
      </c>
      <c r="H243" s="26">
        <f>'[3]Поправки февраль'!$I$183</f>
        <v>0</v>
      </c>
      <c r="I243" s="12">
        <f t="shared" si="76"/>
        <v>10</v>
      </c>
      <c r="J243" s="20">
        <v>10</v>
      </c>
      <c r="K243" s="26">
        <v>10</v>
      </c>
    </row>
    <row r="244" spans="1:14" ht="63.75">
      <c r="A244" s="142" t="s">
        <v>676</v>
      </c>
      <c r="B244" s="115" t="s">
        <v>22</v>
      </c>
      <c r="C244" s="115" t="s">
        <v>68</v>
      </c>
      <c r="D244" s="116" t="s">
        <v>678</v>
      </c>
      <c r="E244" s="115"/>
      <c r="F244" s="115"/>
      <c r="G244" s="19">
        <f t="shared" ref="G244:H247" si="95">G245</f>
        <v>350.5</v>
      </c>
      <c r="H244" s="19">
        <f t="shared" si="95"/>
        <v>0</v>
      </c>
      <c r="I244" s="12">
        <f t="shared" si="76"/>
        <v>350.5</v>
      </c>
      <c r="J244" s="19">
        <f t="shared" ref="J244:K244" si="96">J245</f>
        <v>0</v>
      </c>
      <c r="K244" s="19">
        <f t="shared" si="96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677</v>
      </c>
      <c r="E245" s="41"/>
      <c r="F245" s="41"/>
      <c r="G245" s="19">
        <f t="shared" si="95"/>
        <v>350.5</v>
      </c>
      <c r="H245" s="19">
        <f t="shared" si="95"/>
        <v>0</v>
      </c>
      <c r="I245" s="12">
        <f t="shared" si="76"/>
        <v>350.5</v>
      </c>
      <c r="J245" s="19">
        <f t="shared" ref="J245:K245" si="97">J246</f>
        <v>0</v>
      </c>
      <c r="K245" s="19">
        <f t="shared" si="97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677</v>
      </c>
      <c r="E246" s="41" t="s">
        <v>45</v>
      </c>
      <c r="F246" s="41"/>
      <c r="G246" s="19">
        <f t="shared" si="95"/>
        <v>350.5</v>
      </c>
      <c r="H246" s="19">
        <f t="shared" si="95"/>
        <v>0</v>
      </c>
      <c r="I246" s="12">
        <f t="shared" si="76"/>
        <v>350.5</v>
      </c>
      <c r="J246" s="19">
        <f t="shared" ref="J246:K246" si="98">J247</f>
        <v>0</v>
      </c>
      <c r="K246" s="19">
        <f t="shared" si="98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677</v>
      </c>
      <c r="E247" s="41" t="s">
        <v>53</v>
      </c>
      <c r="F247" s="41"/>
      <c r="G247" s="19">
        <f t="shared" si="95"/>
        <v>350.5</v>
      </c>
      <c r="H247" s="19">
        <f t="shared" si="95"/>
        <v>0</v>
      </c>
      <c r="I247" s="12">
        <f t="shared" si="76"/>
        <v>350.5</v>
      </c>
      <c r="J247" s="19">
        <f t="shared" ref="J247:K247" si="99">J248</f>
        <v>0</v>
      </c>
      <c r="K247" s="19">
        <f t="shared" si="99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'[3]Поправки февраль'!$I$189</f>
        <v>0</v>
      </c>
      <c r="I248" s="12">
        <f t="shared" si="76"/>
        <v>350.5</v>
      </c>
      <c r="J248" s="20"/>
      <c r="K248" s="26"/>
    </row>
    <row r="249" spans="1:14" ht="55.5" customHeight="1">
      <c r="A249" s="114" t="s">
        <v>638</v>
      </c>
      <c r="B249" s="115" t="s">
        <v>22</v>
      </c>
      <c r="C249" s="115" t="s">
        <v>68</v>
      </c>
      <c r="D249" s="116" t="s">
        <v>634</v>
      </c>
      <c r="E249" s="115"/>
      <c r="F249" s="115"/>
      <c r="G249" s="19">
        <f t="shared" ref="G249:H252" si="100">G250</f>
        <v>10</v>
      </c>
      <c r="H249" s="19">
        <f t="shared" si="100"/>
        <v>0</v>
      </c>
      <c r="I249" s="12">
        <f t="shared" si="76"/>
        <v>10</v>
      </c>
      <c r="J249" s="19">
        <f t="shared" ref="J249:K249" si="101">J250</f>
        <v>10</v>
      </c>
      <c r="K249" s="19">
        <f t="shared" si="101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635</v>
      </c>
      <c r="E250" s="41"/>
      <c r="F250" s="41"/>
      <c r="G250" s="19">
        <f t="shared" si="100"/>
        <v>10</v>
      </c>
      <c r="H250" s="19">
        <f t="shared" si="100"/>
        <v>0</v>
      </c>
      <c r="I250" s="12">
        <f t="shared" si="76"/>
        <v>10</v>
      </c>
      <c r="J250" s="19">
        <f t="shared" ref="J250:K252" si="102">J251</f>
        <v>10</v>
      </c>
      <c r="K250" s="19">
        <f t="shared" si="102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635</v>
      </c>
      <c r="E251" s="41" t="s">
        <v>45</v>
      </c>
      <c r="F251" s="41"/>
      <c r="G251" s="19">
        <f t="shared" si="100"/>
        <v>10</v>
      </c>
      <c r="H251" s="19">
        <f t="shared" si="100"/>
        <v>0</v>
      </c>
      <c r="I251" s="12">
        <f t="shared" si="76"/>
        <v>10</v>
      </c>
      <c r="J251" s="19">
        <f t="shared" si="102"/>
        <v>10</v>
      </c>
      <c r="K251" s="19">
        <f t="shared" si="102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635</v>
      </c>
      <c r="E252" s="41" t="s">
        <v>53</v>
      </c>
      <c r="F252" s="41"/>
      <c r="G252" s="19">
        <f t="shared" si="100"/>
        <v>10</v>
      </c>
      <c r="H252" s="19">
        <f t="shared" si="100"/>
        <v>0</v>
      </c>
      <c r="I252" s="12">
        <f t="shared" si="76"/>
        <v>10</v>
      </c>
      <c r="J252" s="19">
        <f t="shared" si="102"/>
        <v>10</v>
      </c>
      <c r="K252" s="19">
        <f t="shared" si="102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635</v>
      </c>
      <c r="E253" s="41" t="s">
        <v>53</v>
      </c>
      <c r="F253" s="41" t="s">
        <v>17</v>
      </c>
      <c r="G253" s="19">
        <f>'[2]Бюджет 2025 г 1 чтение'!$H$754</f>
        <v>10</v>
      </c>
      <c r="H253" s="19">
        <f>'[3]Поправки февраль'!$I$763</f>
        <v>0</v>
      </c>
      <c r="I253" s="12">
        <f t="shared" si="76"/>
        <v>10</v>
      </c>
      <c r="J253" s="20">
        <f>'[2]Бюджет 2025 г 1 чтение'!$I$754</f>
        <v>10</v>
      </c>
      <c r="K253" s="19">
        <f>'[2]Бюджет 2025 г 1 чтение'!$J$754</f>
        <v>0</v>
      </c>
    </row>
    <row r="254" spans="1:14" ht="39.75" customHeight="1">
      <c r="A254" s="142" t="s">
        <v>606</v>
      </c>
      <c r="B254" s="41" t="s">
        <v>22</v>
      </c>
      <c r="C254" s="41" t="s">
        <v>68</v>
      </c>
      <c r="D254" s="116" t="s">
        <v>607</v>
      </c>
      <c r="E254" s="115"/>
      <c r="F254" s="115"/>
      <c r="G254" s="64">
        <f t="shared" ref="G254:K258" si="103">G255</f>
        <v>104</v>
      </c>
      <c r="H254" s="64">
        <f t="shared" si="103"/>
        <v>0</v>
      </c>
      <c r="I254" s="12">
        <f t="shared" si="76"/>
        <v>104</v>
      </c>
      <c r="J254" s="64">
        <f t="shared" si="103"/>
        <v>0</v>
      </c>
      <c r="K254" s="64">
        <f t="shared" si="103"/>
        <v>0</v>
      </c>
    </row>
    <row r="255" spans="1:14" ht="41.25" customHeight="1">
      <c r="A255" s="106" t="s">
        <v>530</v>
      </c>
      <c r="B255" s="41" t="s">
        <v>22</v>
      </c>
      <c r="C255" s="41" t="s">
        <v>68</v>
      </c>
      <c r="D255" s="117" t="s">
        <v>615</v>
      </c>
      <c r="E255" s="41"/>
      <c r="F255" s="41"/>
      <c r="G255" s="64">
        <f t="shared" si="103"/>
        <v>104</v>
      </c>
      <c r="H255" s="64">
        <f t="shared" si="103"/>
        <v>0</v>
      </c>
      <c r="I255" s="12">
        <f t="shared" si="76"/>
        <v>104</v>
      </c>
      <c r="J255" s="64">
        <f t="shared" si="103"/>
        <v>0</v>
      </c>
      <c r="K255" s="64">
        <f t="shared" si="103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608</v>
      </c>
      <c r="E256" s="41"/>
      <c r="F256" s="41"/>
      <c r="G256" s="64">
        <f t="shared" si="103"/>
        <v>104</v>
      </c>
      <c r="H256" s="64">
        <f t="shared" si="103"/>
        <v>0</v>
      </c>
      <c r="I256" s="12">
        <f t="shared" si="76"/>
        <v>104</v>
      </c>
      <c r="J256" s="64">
        <f t="shared" si="103"/>
        <v>0</v>
      </c>
      <c r="K256" s="64">
        <f t="shared" si="103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608</v>
      </c>
      <c r="E257" s="41" t="s">
        <v>45</v>
      </c>
      <c r="F257" s="41"/>
      <c r="G257" s="64">
        <f t="shared" si="103"/>
        <v>104</v>
      </c>
      <c r="H257" s="64">
        <f t="shared" si="103"/>
        <v>0</v>
      </c>
      <c r="I257" s="12">
        <f t="shared" si="76"/>
        <v>104</v>
      </c>
      <c r="J257" s="64">
        <f t="shared" si="103"/>
        <v>0</v>
      </c>
      <c r="K257" s="64">
        <f t="shared" si="103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608</v>
      </c>
      <c r="E258" s="41" t="s">
        <v>53</v>
      </c>
      <c r="F258" s="41"/>
      <c r="G258" s="64">
        <f t="shared" si="103"/>
        <v>104</v>
      </c>
      <c r="H258" s="64">
        <f t="shared" si="103"/>
        <v>0</v>
      </c>
      <c r="I258" s="12">
        <f t="shared" si="76"/>
        <v>104</v>
      </c>
      <c r="J258" s="64">
        <f t="shared" si="103"/>
        <v>0</v>
      </c>
      <c r="K258" s="64">
        <f t="shared" si="103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608</v>
      </c>
      <c r="E259" s="41" t="s">
        <v>53</v>
      </c>
      <c r="F259" s="41" t="s">
        <v>17</v>
      </c>
      <c r="G259" s="64">
        <f>'[2]Бюджет 2025 г 1 чтение'!$H$191</f>
        <v>104</v>
      </c>
      <c r="H259" s="64">
        <f>'[3]Поправки февраль'!$I$195</f>
        <v>0</v>
      </c>
      <c r="I259" s="12">
        <f t="shared" si="76"/>
        <v>104</v>
      </c>
      <c r="J259" s="22">
        <f>'[2]Бюджет 2025 г 1 чтение'!$I$191</f>
        <v>0</v>
      </c>
      <c r="K259" s="22">
        <f>'[2]Бюджет 2025 г 1 чтение'!$J$191</f>
        <v>0</v>
      </c>
    </row>
    <row r="260" spans="1:11" ht="38.25">
      <c r="A260" s="106" t="s">
        <v>639</v>
      </c>
      <c r="B260" s="41" t="s">
        <v>22</v>
      </c>
      <c r="C260" s="41" t="s">
        <v>68</v>
      </c>
      <c r="D260" s="117" t="s">
        <v>617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76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640</v>
      </c>
      <c r="B261" s="41" t="s">
        <v>22</v>
      </c>
      <c r="C261" s="41" t="s">
        <v>68</v>
      </c>
      <c r="D261" s="117" t="s">
        <v>618</v>
      </c>
      <c r="E261" s="41"/>
      <c r="F261" s="41"/>
      <c r="G261" s="64">
        <f t="shared" ref="G261:H264" si="104">G262</f>
        <v>0</v>
      </c>
      <c r="H261" s="64">
        <f t="shared" si="104"/>
        <v>0</v>
      </c>
      <c r="I261" s="12">
        <f t="shared" si="76"/>
        <v>0</v>
      </c>
      <c r="J261" s="64">
        <f t="shared" ref="J261:K264" si="105">J262</f>
        <v>0</v>
      </c>
      <c r="K261" s="64">
        <f t="shared" si="105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619</v>
      </c>
      <c r="E262" s="41"/>
      <c r="F262" s="41"/>
      <c r="G262" s="64">
        <f t="shared" si="104"/>
        <v>0</v>
      </c>
      <c r="H262" s="64">
        <f t="shared" si="104"/>
        <v>0</v>
      </c>
      <c r="I262" s="12">
        <f t="shared" si="76"/>
        <v>0</v>
      </c>
      <c r="J262" s="64">
        <f t="shared" si="105"/>
        <v>0</v>
      </c>
      <c r="K262" s="64">
        <f t="shared" si="105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619</v>
      </c>
      <c r="E263" s="41" t="s">
        <v>45</v>
      </c>
      <c r="F263" s="41"/>
      <c r="G263" s="64">
        <f t="shared" si="104"/>
        <v>0</v>
      </c>
      <c r="H263" s="64">
        <f t="shared" si="104"/>
        <v>0</v>
      </c>
      <c r="I263" s="12">
        <f t="shared" si="76"/>
        <v>0</v>
      </c>
      <c r="J263" s="64">
        <f t="shared" si="105"/>
        <v>0</v>
      </c>
      <c r="K263" s="64">
        <f t="shared" si="105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619</v>
      </c>
      <c r="E264" s="41" t="s">
        <v>53</v>
      </c>
      <c r="F264" s="41"/>
      <c r="G264" s="64">
        <f t="shared" si="104"/>
        <v>0</v>
      </c>
      <c r="H264" s="64">
        <f t="shared" si="104"/>
        <v>0</v>
      </c>
      <c r="I264" s="12">
        <f t="shared" si="76"/>
        <v>0</v>
      </c>
      <c r="J264" s="64">
        <f t="shared" si="105"/>
        <v>0</v>
      </c>
      <c r="K264" s="64">
        <f t="shared" si="105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619</v>
      </c>
      <c r="E265" s="41" t="s">
        <v>53</v>
      </c>
      <c r="F265" s="41" t="s">
        <v>17</v>
      </c>
      <c r="G265" s="64">
        <f>'[2]Бюджет 2025 г 1 чтение'!$H$197</f>
        <v>0</v>
      </c>
      <c r="H265" s="64"/>
      <c r="I265" s="12">
        <f t="shared" si="76"/>
        <v>0</v>
      </c>
      <c r="J265" s="22">
        <f>'[2]Бюджет 2025 г 1 чтение'!$I$197</f>
        <v>0</v>
      </c>
      <c r="K265" s="22">
        <f>'[2]Бюджет 2025 г 1 чтение'!$J$197</f>
        <v>0</v>
      </c>
    </row>
    <row r="266" spans="1:11" ht="51.75" customHeight="1">
      <c r="A266" s="106" t="s">
        <v>641</v>
      </c>
      <c r="B266" s="41" t="s">
        <v>22</v>
      </c>
      <c r="C266" s="41" t="s">
        <v>68</v>
      </c>
      <c r="D266" s="117" t="s">
        <v>620</v>
      </c>
      <c r="E266" s="41"/>
      <c r="F266" s="41"/>
      <c r="G266" s="64">
        <f t="shared" ref="G266:K269" si="106">G267</f>
        <v>10</v>
      </c>
      <c r="H266" s="64">
        <f t="shared" si="106"/>
        <v>0</v>
      </c>
      <c r="I266" s="12">
        <f t="shared" si="76"/>
        <v>10</v>
      </c>
      <c r="J266" s="64">
        <f t="shared" si="106"/>
        <v>0</v>
      </c>
      <c r="K266" s="64">
        <f t="shared" si="106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621</v>
      </c>
      <c r="E267" s="41"/>
      <c r="F267" s="41"/>
      <c r="G267" s="64">
        <f t="shared" si="106"/>
        <v>10</v>
      </c>
      <c r="H267" s="64">
        <f t="shared" si="106"/>
        <v>0</v>
      </c>
      <c r="I267" s="12">
        <f t="shared" si="76"/>
        <v>10</v>
      </c>
      <c r="J267" s="64">
        <f t="shared" si="106"/>
        <v>0</v>
      </c>
      <c r="K267" s="64">
        <f t="shared" si="106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621</v>
      </c>
      <c r="E268" s="41" t="s">
        <v>45</v>
      </c>
      <c r="F268" s="41"/>
      <c r="G268" s="64">
        <f t="shared" si="106"/>
        <v>10</v>
      </c>
      <c r="H268" s="64">
        <f t="shared" si="106"/>
        <v>0</v>
      </c>
      <c r="I268" s="12">
        <f t="shared" si="76"/>
        <v>10</v>
      </c>
      <c r="J268" s="64">
        <f t="shared" si="106"/>
        <v>0</v>
      </c>
      <c r="K268" s="64">
        <f t="shared" si="106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621</v>
      </c>
      <c r="E269" s="41" t="s">
        <v>53</v>
      </c>
      <c r="F269" s="41"/>
      <c r="G269" s="64">
        <f t="shared" si="106"/>
        <v>10</v>
      </c>
      <c r="H269" s="64">
        <f t="shared" si="106"/>
        <v>0</v>
      </c>
      <c r="I269" s="12">
        <f t="shared" si="76"/>
        <v>10</v>
      </c>
      <c r="J269" s="64">
        <f t="shared" si="106"/>
        <v>0</v>
      </c>
      <c r="K269" s="64">
        <f t="shared" si="106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621</v>
      </c>
      <c r="E270" s="41" t="s">
        <v>53</v>
      </c>
      <c r="F270" s="41" t="s">
        <v>17</v>
      </c>
      <c r="G270" s="64">
        <f>'[2]Бюджет 2025 г 1 чтение'!$H$202</f>
        <v>10</v>
      </c>
      <c r="H270" s="64">
        <f>'[3]Поправки февраль'!$I$206</f>
        <v>0</v>
      </c>
      <c r="I270" s="12">
        <f t="shared" si="76"/>
        <v>10</v>
      </c>
      <c r="J270" s="22">
        <f>'[2]Бюджет 2025 г 1 чтение'!$I$202</f>
        <v>0</v>
      </c>
      <c r="K270" s="22">
        <f>'[2]Бюджет 2025 г 1 чтение'!$J$202</f>
        <v>0</v>
      </c>
    </row>
    <row r="271" spans="1:11" ht="51">
      <c r="A271" s="106" t="s">
        <v>642</v>
      </c>
      <c r="B271" s="41" t="s">
        <v>22</v>
      </c>
      <c r="C271" s="41" t="s">
        <v>68</v>
      </c>
      <c r="D271" s="117" t="s">
        <v>622</v>
      </c>
      <c r="E271" s="41"/>
      <c r="F271" s="41"/>
      <c r="G271" s="64">
        <f t="shared" ref="G271:K274" si="107">G272</f>
        <v>2</v>
      </c>
      <c r="H271" s="64">
        <f t="shared" si="107"/>
        <v>0</v>
      </c>
      <c r="I271" s="12">
        <f t="shared" si="76"/>
        <v>2</v>
      </c>
      <c r="J271" s="64">
        <f t="shared" si="107"/>
        <v>4</v>
      </c>
      <c r="K271" s="64">
        <f t="shared" si="107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623</v>
      </c>
      <c r="E272" s="41"/>
      <c r="F272" s="41"/>
      <c r="G272" s="64">
        <f t="shared" si="107"/>
        <v>2</v>
      </c>
      <c r="H272" s="64">
        <f t="shared" si="107"/>
        <v>0</v>
      </c>
      <c r="I272" s="12">
        <f t="shared" si="76"/>
        <v>2</v>
      </c>
      <c r="J272" s="64">
        <f t="shared" si="107"/>
        <v>4</v>
      </c>
      <c r="K272" s="64">
        <f t="shared" si="107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623</v>
      </c>
      <c r="E273" s="41" t="s">
        <v>45</v>
      </c>
      <c r="F273" s="41"/>
      <c r="G273" s="64">
        <f t="shared" si="107"/>
        <v>2</v>
      </c>
      <c r="H273" s="64">
        <f t="shared" si="107"/>
        <v>0</v>
      </c>
      <c r="I273" s="12">
        <f t="shared" si="76"/>
        <v>2</v>
      </c>
      <c r="J273" s="64">
        <f t="shared" si="107"/>
        <v>4</v>
      </c>
      <c r="K273" s="64">
        <f t="shared" si="107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623</v>
      </c>
      <c r="E274" s="41" t="s">
        <v>53</v>
      </c>
      <c r="F274" s="41"/>
      <c r="G274" s="64">
        <f t="shared" si="107"/>
        <v>2</v>
      </c>
      <c r="H274" s="64">
        <f t="shared" si="107"/>
        <v>0</v>
      </c>
      <c r="I274" s="12">
        <f t="shared" si="76"/>
        <v>2</v>
      </c>
      <c r="J274" s="64">
        <f t="shared" si="107"/>
        <v>4</v>
      </c>
      <c r="K274" s="64">
        <f t="shared" si="107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623</v>
      </c>
      <c r="E275" s="41" t="s">
        <v>53</v>
      </c>
      <c r="F275" s="41" t="s">
        <v>17</v>
      </c>
      <c r="G275" s="64">
        <f>'[2]Бюджет 2025 г 1 чтение'!$H$207</f>
        <v>2</v>
      </c>
      <c r="H275" s="64">
        <f>'[3]Поправки февраль'!$I$211</f>
        <v>0</v>
      </c>
      <c r="I275" s="12">
        <f t="shared" si="76"/>
        <v>2</v>
      </c>
      <c r="J275" s="22">
        <f>'[2]Бюджет 2025 г 1 чтение'!$I$207</f>
        <v>4</v>
      </c>
      <c r="K275" s="22">
        <f>'[2]Бюджет 2025 г 1 чтение'!$J$207</f>
        <v>0</v>
      </c>
    </row>
    <row r="276" spans="1:11" ht="38.25">
      <c r="A276" s="106" t="s">
        <v>643</v>
      </c>
      <c r="B276" s="41" t="s">
        <v>22</v>
      </c>
      <c r="C276" s="41" t="s">
        <v>68</v>
      </c>
      <c r="D276" s="117" t="s">
        <v>624</v>
      </c>
      <c r="E276" s="41"/>
      <c r="F276" s="41"/>
      <c r="G276" s="64">
        <f t="shared" ref="G276:H279" si="108">G277</f>
        <v>1</v>
      </c>
      <c r="H276" s="64">
        <f t="shared" si="108"/>
        <v>0</v>
      </c>
      <c r="I276" s="12">
        <f t="shared" si="76"/>
        <v>1</v>
      </c>
      <c r="J276" s="64">
        <f t="shared" ref="J276:K279" si="109">J277</f>
        <v>1</v>
      </c>
      <c r="K276" s="64">
        <f t="shared" si="109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625</v>
      </c>
      <c r="E277" s="41"/>
      <c r="F277" s="41"/>
      <c r="G277" s="64">
        <f t="shared" si="108"/>
        <v>1</v>
      </c>
      <c r="H277" s="64">
        <f t="shared" si="108"/>
        <v>0</v>
      </c>
      <c r="I277" s="12">
        <f t="shared" ref="I277:I340" si="110">G277+H277</f>
        <v>1</v>
      </c>
      <c r="J277" s="64">
        <f t="shared" si="109"/>
        <v>1</v>
      </c>
      <c r="K277" s="64">
        <f t="shared" si="109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625</v>
      </c>
      <c r="E278" s="41" t="s">
        <v>45</v>
      </c>
      <c r="F278" s="41"/>
      <c r="G278" s="64">
        <f t="shared" si="108"/>
        <v>1</v>
      </c>
      <c r="H278" s="64">
        <f t="shared" si="108"/>
        <v>0</v>
      </c>
      <c r="I278" s="12">
        <f t="shared" si="110"/>
        <v>1</v>
      </c>
      <c r="J278" s="64">
        <f t="shared" si="109"/>
        <v>1</v>
      </c>
      <c r="K278" s="64">
        <f t="shared" si="109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625</v>
      </c>
      <c r="E279" s="41" t="s">
        <v>53</v>
      </c>
      <c r="F279" s="41"/>
      <c r="G279" s="64">
        <f t="shared" si="108"/>
        <v>1</v>
      </c>
      <c r="H279" s="64">
        <f t="shared" si="108"/>
        <v>0</v>
      </c>
      <c r="I279" s="12">
        <f t="shared" si="110"/>
        <v>1</v>
      </c>
      <c r="J279" s="64">
        <f t="shared" si="109"/>
        <v>1</v>
      </c>
      <c r="K279" s="64">
        <f t="shared" si="109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625</v>
      </c>
      <c r="E280" s="41" t="s">
        <v>53</v>
      </c>
      <c r="F280" s="41" t="s">
        <v>17</v>
      </c>
      <c r="G280" s="64">
        <f>'[2]Бюджет 2025 г 1 чтение'!$H$212</f>
        <v>1</v>
      </c>
      <c r="H280" s="64">
        <f>'[3]Поправки февраль'!$I$216</f>
        <v>0</v>
      </c>
      <c r="I280" s="12">
        <f t="shared" si="110"/>
        <v>1</v>
      </c>
      <c r="J280" s="22">
        <f>'[2]Бюджет 2025 г 1 чтение'!$I$212</f>
        <v>1</v>
      </c>
      <c r="K280" s="22">
        <f>'[2]Бюджет 2025 г 1 чтение'!$J$212</f>
        <v>0</v>
      </c>
    </row>
    <row r="281" spans="1:11" ht="51">
      <c r="A281" s="106" t="s">
        <v>616</v>
      </c>
      <c r="B281" s="41" t="s">
        <v>22</v>
      </c>
      <c r="C281" s="41" t="s">
        <v>68</v>
      </c>
      <c r="D281" s="117" t="s">
        <v>627</v>
      </c>
      <c r="E281" s="41"/>
      <c r="F281" s="41"/>
      <c r="G281" s="64">
        <f t="shared" ref="G281:H284" si="111">G282</f>
        <v>1</v>
      </c>
      <c r="H281" s="64">
        <f t="shared" si="111"/>
        <v>0</v>
      </c>
      <c r="I281" s="12">
        <f t="shared" si="110"/>
        <v>1</v>
      </c>
      <c r="J281" s="64">
        <f t="shared" ref="J281:K284" si="112">J282</f>
        <v>1</v>
      </c>
      <c r="K281" s="64">
        <f t="shared" si="112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626</v>
      </c>
      <c r="E282" s="41"/>
      <c r="F282" s="41"/>
      <c r="G282" s="64">
        <f t="shared" si="111"/>
        <v>1</v>
      </c>
      <c r="H282" s="64">
        <f t="shared" si="111"/>
        <v>0</v>
      </c>
      <c r="I282" s="12">
        <f t="shared" si="110"/>
        <v>1</v>
      </c>
      <c r="J282" s="64">
        <f t="shared" si="112"/>
        <v>1</v>
      </c>
      <c r="K282" s="64">
        <f t="shared" si="112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626</v>
      </c>
      <c r="E283" s="41" t="s">
        <v>45</v>
      </c>
      <c r="F283" s="41"/>
      <c r="G283" s="64">
        <f t="shared" si="111"/>
        <v>1</v>
      </c>
      <c r="H283" s="64">
        <f t="shared" si="111"/>
        <v>0</v>
      </c>
      <c r="I283" s="12">
        <f t="shared" si="110"/>
        <v>1</v>
      </c>
      <c r="J283" s="64">
        <f t="shared" si="112"/>
        <v>1</v>
      </c>
      <c r="K283" s="64">
        <f t="shared" si="112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626</v>
      </c>
      <c r="E284" s="41" t="s">
        <v>53</v>
      </c>
      <c r="F284" s="41"/>
      <c r="G284" s="64">
        <f t="shared" si="111"/>
        <v>1</v>
      </c>
      <c r="H284" s="64">
        <f t="shared" si="111"/>
        <v>0</v>
      </c>
      <c r="I284" s="12">
        <f t="shared" si="110"/>
        <v>1</v>
      </c>
      <c r="J284" s="64">
        <f t="shared" si="112"/>
        <v>1</v>
      </c>
      <c r="K284" s="64">
        <f t="shared" si="112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626</v>
      </c>
      <c r="E285" s="41" t="s">
        <v>53</v>
      </c>
      <c r="F285" s="41" t="s">
        <v>17</v>
      </c>
      <c r="G285" s="64">
        <f>'[2]Бюджет 2025 г 1 чтение'!$H$217</f>
        <v>1</v>
      </c>
      <c r="H285" s="64">
        <f>'[3]Поправки февраль'!$I$221</f>
        <v>0</v>
      </c>
      <c r="I285" s="12">
        <f t="shared" si="110"/>
        <v>1</v>
      </c>
      <c r="J285" s="22">
        <f>'[2]Бюджет 2025 г 1 чтение'!$I$217</f>
        <v>1</v>
      </c>
      <c r="K285" s="22">
        <f>'[2]Бюджет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113">G288</f>
        <v>1507.4</v>
      </c>
      <c r="H286" s="15">
        <f t="shared" ref="H286" si="114">H288</f>
        <v>0</v>
      </c>
      <c r="I286" s="12">
        <f t="shared" si="110"/>
        <v>1507.4</v>
      </c>
      <c r="J286" s="15">
        <f t="shared" si="113"/>
        <v>1646.2</v>
      </c>
      <c r="K286" s="15">
        <f t="shared" si="113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115">G294+G299</f>
        <v>1507.4</v>
      </c>
      <c r="H287" s="15">
        <f t="shared" ref="H287" si="116">H294+H299</f>
        <v>0</v>
      </c>
      <c r="I287" s="12">
        <f t="shared" si="110"/>
        <v>1507.4</v>
      </c>
      <c r="J287" s="15">
        <f t="shared" si="115"/>
        <v>1646.2</v>
      </c>
      <c r="K287" s="15">
        <f t="shared" si="115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117">G289+G295</f>
        <v>1507.4</v>
      </c>
      <c r="H288" s="15">
        <f t="shared" ref="H288" si="118">H289+H295</f>
        <v>0</v>
      </c>
      <c r="I288" s="12">
        <f t="shared" si="110"/>
        <v>1507.4</v>
      </c>
      <c r="J288" s="15">
        <f t="shared" si="117"/>
        <v>1646.2</v>
      </c>
      <c r="K288" s="15">
        <f t="shared" si="117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119">G290</f>
        <v>0</v>
      </c>
      <c r="H289" s="15">
        <f t="shared" si="119"/>
        <v>0</v>
      </c>
      <c r="I289" s="12">
        <f t="shared" si="110"/>
        <v>0</v>
      </c>
      <c r="J289" s="15">
        <f t="shared" si="11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119"/>
        <v>0</v>
      </c>
      <c r="H290" s="16">
        <f t="shared" si="119"/>
        <v>0</v>
      </c>
      <c r="I290" s="12">
        <f t="shared" si="110"/>
        <v>0</v>
      </c>
      <c r="J290" s="16">
        <f t="shared" si="11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119"/>
        <v>0</v>
      </c>
      <c r="H291" s="16">
        <f t="shared" si="119"/>
        <v>0</v>
      </c>
      <c r="I291" s="12">
        <f t="shared" si="110"/>
        <v>0</v>
      </c>
      <c r="J291" s="16">
        <f t="shared" si="11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110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110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110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20">G296</f>
        <v>1507.4</v>
      </c>
      <c r="H295" s="16">
        <f t="shared" si="120"/>
        <v>0</v>
      </c>
      <c r="I295" s="12">
        <f t="shared" si="110"/>
        <v>1507.4</v>
      </c>
      <c r="J295" s="16">
        <f t="shared" si="120"/>
        <v>1646.2</v>
      </c>
      <c r="K295" s="16">
        <f t="shared" si="12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110"/>
        <v>1507.4</v>
      </c>
      <c r="J296" s="16">
        <f t="shared" si="120"/>
        <v>1646.2</v>
      </c>
      <c r="K296" s="16">
        <f t="shared" si="12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20"/>
        <v>1507.4</v>
      </c>
      <c r="H297" s="16">
        <f t="shared" si="120"/>
        <v>0</v>
      </c>
      <c r="I297" s="12">
        <f t="shared" si="110"/>
        <v>1507.4</v>
      </c>
      <c r="J297" s="16">
        <f t="shared" si="120"/>
        <v>1646.2</v>
      </c>
      <c r="K297" s="16">
        <f t="shared" si="12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20"/>
        <v>1507.4</v>
      </c>
      <c r="H298" s="16">
        <f t="shared" si="120"/>
        <v>0</v>
      </c>
      <c r="I298" s="12">
        <f t="shared" si="110"/>
        <v>1507.4</v>
      </c>
      <c r="J298" s="16">
        <f t="shared" si="120"/>
        <v>1646.2</v>
      </c>
      <c r="K298" s="16">
        <f t="shared" si="12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'[1]Бюджет 2025 г 2 чтение'!$H$603</f>
        <v>1507.4</v>
      </c>
      <c r="H299" s="19">
        <f>'[3]Поправки февраль'!$I$611</f>
        <v>0</v>
      </c>
      <c r="I299" s="12">
        <f t="shared" si="110"/>
        <v>1507.4</v>
      </c>
      <c r="J299" s="20">
        <f>'[1]Бюджет 2025 г 2 чтение'!$I$603</f>
        <v>1646.2</v>
      </c>
      <c r="K299" s="19">
        <f>'[1]Бюджет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21">G303</f>
        <v>2580.1999999999998</v>
      </c>
      <c r="H300" s="15">
        <f t="shared" si="121"/>
        <v>0</v>
      </c>
      <c r="I300" s="12">
        <f t="shared" si="110"/>
        <v>2580.1999999999998</v>
      </c>
      <c r="J300" s="15">
        <f t="shared" si="121"/>
        <v>2302.5</v>
      </c>
      <c r="K300" s="15">
        <f t="shared" si="12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110"/>
        <v>2580.1999999999998</v>
      </c>
      <c r="J301" s="16">
        <f t="shared" ref="J301:K301" si="122">J308+J313+J326+J329+J332+J321+J316+J336+J339</f>
        <v>2302.5</v>
      </c>
      <c r="K301" s="16">
        <f t="shared" si="122"/>
        <v>2130</v>
      </c>
    </row>
    <row r="302" spans="1:1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110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23">G304+G309+G322+G317</f>
        <v>2580.1999999999998</v>
      </c>
      <c r="H303" s="16">
        <f t="shared" ref="H303" si="124">H304+H309+H322+H317</f>
        <v>0</v>
      </c>
      <c r="I303" s="12">
        <f t="shared" si="110"/>
        <v>2580.1999999999998</v>
      </c>
      <c r="J303" s="16">
        <f t="shared" si="123"/>
        <v>2302.5</v>
      </c>
      <c r="K303" s="16">
        <f t="shared" si="12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25">G305</f>
        <v>0</v>
      </c>
      <c r="H304" s="16">
        <f t="shared" si="125"/>
        <v>0</v>
      </c>
      <c r="I304" s="12">
        <f t="shared" si="110"/>
        <v>0</v>
      </c>
      <c r="J304" s="16">
        <f t="shared" si="125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25"/>
        <v>0</v>
      </c>
      <c r="H305" s="16">
        <f t="shared" si="125"/>
        <v>0</v>
      </c>
      <c r="I305" s="12">
        <f t="shared" si="110"/>
        <v>0</v>
      </c>
      <c r="J305" s="16">
        <f t="shared" si="125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25"/>
        <v>0</v>
      </c>
      <c r="H306" s="16">
        <f t="shared" si="125"/>
        <v>0</v>
      </c>
      <c r="I306" s="12">
        <f t="shared" si="110"/>
        <v>0</v>
      </c>
      <c r="J306" s="16">
        <f t="shared" si="125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25"/>
        <v>0</v>
      </c>
      <c r="H307" s="16">
        <f t="shared" si="125"/>
        <v>0</v>
      </c>
      <c r="I307" s="12">
        <f t="shared" si="110"/>
        <v>0</v>
      </c>
      <c r="J307" s="16">
        <f t="shared" si="125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110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26">G310</f>
        <v>0</v>
      </c>
      <c r="H309" s="16">
        <f t="shared" si="126"/>
        <v>0</v>
      </c>
      <c r="I309" s="12">
        <f t="shared" si="110"/>
        <v>0</v>
      </c>
      <c r="J309" s="16">
        <f t="shared" si="126"/>
        <v>0</v>
      </c>
      <c r="K309" s="16">
        <f t="shared" si="126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27">G311+G314</f>
        <v>0</v>
      </c>
      <c r="H310" s="36">
        <f t="shared" ref="H310" si="128">H311+H314</f>
        <v>0</v>
      </c>
      <c r="I310" s="12">
        <f t="shared" si="110"/>
        <v>0</v>
      </c>
      <c r="J310" s="36">
        <f t="shared" si="127"/>
        <v>0</v>
      </c>
      <c r="K310" s="36">
        <f t="shared" si="127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29">G312</f>
        <v>0</v>
      </c>
      <c r="H311" s="16">
        <f t="shared" si="129"/>
        <v>0</v>
      </c>
      <c r="I311" s="12">
        <f t="shared" si="110"/>
        <v>0</v>
      </c>
      <c r="J311" s="16">
        <f t="shared" si="129"/>
        <v>0</v>
      </c>
      <c r="K311" s="16">
        <f t="shared" si="129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29"/>
        <v>0</v>
      </c>
      <c r="H312" s="16">
        <f t="shared" si="129"/>
        <v>0</v>
      </c>
      <c r="I312" s="12">
        <f t="shared" si="110"/>
        <v>0</v>
      </c>
      <c r="J312" s="16">
        <f t="shared" si="129"/>
        <v>0</v>
      </c>
      <c r="K312" s="16">
        <f t="shared" si="129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110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30">G315</f>
        <v>0</v>
      </c>
      <c r="H314" s="16">
        <f t="shared" si="130"/>
        <v>0</v>
      </c>
      <c r="I314" s="12">
        <f t="shared" si="110"/>
        <v>0</v>
      </c>
      <c r="J314" s="16">
        <f t="shared" si="130"/>
        <v>0</v>
      </c>
      <c r="K314" s="16">
        <f t="shared" si="130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30"/>
        <v>0</v>
      </c>
      <c r="H315" s="16">
        <f t="shared" si="130"/>
        <v>0</v>
      </c>
      <c r="I315" s="12">
        <f t="shared" si="110"/>
        <v>0</v>
      </c>
      <c r="J315" s="16">
        <f t="shared" si="130"/>
        <v>0</v>
      </c>
      <c r="K315" s="16">
        <f t="shared" si="130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110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110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31">G319</f>
        <v>0</v>
      </c>
      <c r="H318" s="16">
        <f t="shared" si="131"/>
        <v>0</v>
      </c>
      <c r="I318" s="12">
        <f t="shared" si="110"/>
        <v>0</v>
      </c>
      <c r="J318" s="16">
        <f t="shared" si="131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31"/>
        <v>0</v>
      </c>
      <c r="H319" s="16">
        <f t="shared" si="131"/>
        <v>0</v>
      </c>
      <c r="I319" s="12">
        <f t="shared" si="110"/>
        <v>0</v>
      </c>
      <c r="J319" s="16">
        <f t="shared" si="131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31"/>
        <v>0</v>
      </c>
      <c r="H320" s="16">
        <f t="shared" si="131"/>
        <v>0</v>
      </c>
      <c r="I320" s="12">
        <f t="shared" si="110"/>
        <v>0</v>
      </c>
      <c r="J320" s="16">
        <f t="shared" si="131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110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110"/>
        <v>2580.1999999999998</v>
      </c>
      <c r="J322" s="16">
        <f t="shared" ref="J322:K322" si="132">J323+J333</f>
        <v>2302.5</v>
      </c>
      <c r="K322" s="16">
        <f t="shared" si="132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33">G324+G327+G330</f>
        <v>2490.1999999999998</v>
      </c>
      <c r="H323" s="16">
        <f t="shared" ref="H323" si="134">H324+H327+H330</f>
        <v>0</v>
      </c>
      <c r="I323" s="12">
        <f t="shared" si="110"/>
        <v>2490.1999999999998</v>
      </c>
      <c r="J323" s="16">
        <f t="shared" si="133"/>
        <v>2272.5</v>
      </c>
      <c r="K323" s="16">
        <f t="shared" si="133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35">G325</f>
        <v>2280</v>
      </c>
      <c r="H324" s="16">
        <f t="shared" si="135"/>
        <v>0</v>
      </c>
      <c r="I324" s="12">
        <f t="shared" si="110"/>
        <v>2280</v>
      </c>
      <c r="J324" s="16">
        <f t="shared" si="135"/>
        <v>2072.5</v>
      </c>
      <c r="K324" s="16">
        <f t="shared" si="135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35"/>
        <v>2280</v>
      </c>
      <c r="H325" s="16">
        <f t="shared" si="135"/>
        <v>0</v>
      </c>
      <c r="I325" s="12">
        <f t="shared" si="110"/>
        <v>2280</v>
      </c>
      <c r="J325" s="16">
        <f t="shared" si="135"/>
        <v>2072.5</v>
      </c>
      <c r="K325" s="16">
        <f t="shared" si="135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'[2]Бюджет 2025 г 1 чтение'!$H$223</f>
        <v>2280</v>
      </c>
      <c r="H326" s="64">
        <f>'[3]Поправки февраль'!$I$227</f>
        <v>0</v>
      </c>
      <c r="I326" s="12">
        <f t="shared" si="110"/>
        <v>2280</v>
      </c>
      <c r="J326" s="22">
        <f>'[2]Бюджет 2025 г 1 чтение'!$I$223</f>
        <v>2072.5</v>
      </c>
      <c r="K326" s="22">
        <f>'[2]Бюджет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36">G328</f>
        <v>205.2</v>
      </c>
      <c r="H327" s="16">
        <f t="shared" si="136"/>
        <v>0</v>
      </c>
      <c r="I327" s="12">
        <f t="shared" si="110"/>
        <v>205.2</v>
      </c>
      <c r="J327" s="16">
        <f>J328</f>
        <v>200</v>
      </c>
      <c r="K327" s="16">
        <f t="shared" ref="K327" si="137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36"/>
        <v>205.2</v>
      </c>
      <c r="H328" s="16">
        <f t="shared" si="136"/>
        <v>0</v>
      </c>
      <c r="I328" s="12">
        <f t="shared" si="110"/>
        <v>205.2</v>
      </c>
      <c r="J328" s="16">
        <f t="shared" si="136"/>
        <v>200</v>
      </c>
      <c r="K328" s="16">
        <f t="shared" si="136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'[2]Бюджет 2025 г 1 чтение'!$H$226</f>
        <v>205.2</v>
      </c>
      <c r="H329" s="64">
        <f>'[3]Поправки февраль'!$I$230</f>
        <v>0</v>
      </c>
      <c r="I329" s="12">
        <f t="shared" si="110"/>
        <v>205.2</v>
      </c>
      <c r="J329" s="22">
        <f>'[2]Бюджет 2025 г 1 чтение'!$I$226</f>
        <v>200</v>
      </c>
      <c r="K329" s="22">
        <f>'[2]Бюджет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38">G331</f>
        <v>5</v>
      </c>
      <c r="H330" s="16">
        <f t="shared" si="138"/>
        <v>0</v>
      </c>
      <c r="I330" s="12">
        <f t="shared" si="110"/>
        <v>5</v>
      </c>
      <c r="J330" s="16">
        <f t="shared" si="138"/>
        <v>0</v>
      </c>
      <c r="K330" s="16">
        <f t="shared" si="138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38"/>
        <v>5</v>
      </c>
      <c r="H331" s="16">
        <f t="shared" si="138"/>
        <v>0</v>
      </c>
      <c r="I331" s="12">
        <f t="shared" si="110"/>
        <v>5</v>
      </c>
      <c r="J331" s="16">
        <f t="shared" si="138"/>
        <v>0</v>
      </c>
      <c r="K331" s="16">
        <f t="shared" si="138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'[2]Бюджет 2025 г 1 чтение'!$H$229</f>
        <v>5</v>
      </c>
      <c r="H332" s="154">
        <f>'[3]Поправки февраль'!$I$233</f>
        <v>0</v>
      </c>
      <c r="I332" s="12">
        <f t="shared" si="110"/>
        <v>5</v>
      </c>
      <c r="J332" s="20">
        <f>'[2]Бюджет 2025 г 1 чтение'!$I$229</f>
        <v>0</v>
      </c>
      <c r="K332" s="19">
        <f>'[2]Бюджет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39">G337+G334</f>
        <v>90</v>
      </c>
      <c r="H333" s="16">
        <f t="shared" ref="H333" si="140">H337+H334</f>
        <v>0</v>
      </c>
      <c r="I333" s="12">
        <f t="shared" si="110"/>
        <v>90</v>
      </c>
      <c r="J333" s="16">
        <f t="shared" si="139"/>
        <v>30</v>
      </c>
      <c r="K333" s="16">
        <f t="shared" si="139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41">G335</f>
        <v>30</v>
      </c>
      <c r="H334" s="16">
        <f t="shared" si="141"/>
        <v>0</v>
      </c>
      <c r="I334" s="12">
        <f t="shared" si="110"/>
        <v>30</v>
      </c>
      <c r="J334" s="16">
        <f t="shared" si="141"/>
        <v>30</v>
      </c>
      <c r="K334" s="16">
        <f t="shared" si="141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41"/>
        <v>30</v>
      </c>
      <c r="H335" s="16">
        <f t="shared" si="141"/>
        <v>0</v>
      </c>
      <c r="I335" s="12">
        <f t="shared" si="110"/>
        <v>30</v>
      </c>
      <c r="J335" s="16">
        <f t="shared" si="141"/>
        <v>30</v>
      </c>
      <c r="K335" s="16">
        <f t="shared" si="141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'[2]Бюджет 2025 г 1 чтение'!$H$233</f>
        <v>30</v>
      </c>
      <c r="H336" s="64">
        <f>'[3]Поправки февраль'!$I$237</f>
        <v>0</v>
      </c>
      <c r="I336" s="12">
        <f t="shared" si="110"/>
        <v>30</v>
      </c>
      <c r="J336" s="22">
        <f>'[2]Бюджет 2025 г 1 чтение'!$I$233</f>
        <v>30</v>
      </c>
      <c r="K336" s="22">
        <f>'[2]Бюджет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42">G338</f>
        <v>60</v>
      </c>
      <c r="H337" s="16">
        <f t="shared" si="142"/>
        <v>0</v>
      </c>
      <c r="I337" s="12">
        <f t="shared" si="110"/>
        <v>60</v>
      </c>
      <c r="J337" s="16">
        <f t="shared" si="142"/>
        <v>0</v>
      </c>
      <c r="K337" s="16">
        <f t="shared" si="142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42"/>
        <v>60</v>
      </c>
      <c r="H338" s="16">
        <f t="shared" si="142"/>
        <v>0</v>
      </c>
      <c r="I338" s="12">
        <f t="shared" si="110"/>
        <v>60</v>
      </c>
      <c r="J338" s="16">
        <f t="shared" si="142"/>
        <v>0</v>
      </c>
      <c r="K338" s="16">
        <f t="shared" si="142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'[2]Бюджет 2025 г 1 чтение'!$H$609</f>
        <v>60</v>
      </c>
      <c r="H339" s="64">
        <f>'[3]Поправки февраль'!$I$618</f>
        <v>0</v>
      </c>
      <c r="I339" s="12">
        <f t="shared" si="110"/>
        <v>60</v>
      </c>
      <c r="J339" s="22">
        <f>'[2]Бюджет 2025 г 1 чтение'!$I$609</f>
        <v>0</v>
      </c>
      <c r="K339" s="22">
        <f>'[2]Бюджет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43">G341+G342+G343</f>
        <v>30333</v>
      </c>
      <c r="H340" s="15">
        <f t="shared" ref="H340" si="144">H341+H342+H343</f>
        <v>100</v>
      </c>
      <c r="I340" s="12">
        <f t="shared" si="110"/>
        <v>30433</v>
      </c>
      <c r="J340" s="15">
        <f t="shared" si="143"/>
        <v>28666.3</v>
      </c>
      <c r="K340" s="15">
        <f>K341+K342+K343</f>
        <v>33346.300000000003</v>
      </c>
      <c r="L340" s="109">
        <f>G344+G350+G358+G364+G445</f>
        <v>30332.999999999996</v>
      </c>
      <c r="M340" s="109">
        <f t="shared" ref="M340:N340" si="145">J344+J350+J358+J364+J445</f>
        <v>28666.3</v>
      </c>
      <c r="N340" s="109">
        <f t="shared" si="145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0</v>
      </c>
      <c r="I341" s="12">
        <f t="shared" ref="I341:I408" si="146">G341+H341</f>
        <v>18442</v>
      </c>
      <c r="J341" s="15">
        <f t="shared" ref="J341:K341" si="147">J363+J381+J393+J397+J411+J451+J456+J384+J369+J406+J354+J357+J416+J419+J423+J440+J444+J427</f>
        <v>18310</v>
      </c>
      <c r="K341" s="15">
        <f t="shared" si="147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11891</v>
      </c>
      <c r="H342" s="15">
        <f>H401++H349+H431+H389</f>
        <v>100</v>
      </c>
      <c r="I342" s="12">
        <f t="shared" si="146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46"/>
        <v>0</v>
      </c>
      <c r="J343" s="12"/>
      <c r="K343" s="26"/>
    </row>
    <row r="344" spans="1:17">
      <c r="A344" s="105" t="s">
        <v>522</v>
      </c>
      <c r="B344" s="14" t="s">
        <v>146</v>
      </c>
      <c r="C344" s="14" t="s">
        <v>523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46"/>
        <v>356.3</v>
      </c>
      <c r="J344" s="15">
        <f t="shared" ref="G344:K348" si="148">J345</f>
        <v>356.3</v>
      </c>
      <c r="K344" s="15">
        <f t="shared" si="148"/>
        <v>356.3</v>
      </c>
    </row>
    <row r="345" spans="1:17" ht="25.5">
      <c r="A345" s="105" t="s">
        <v>25</v>
      </c>
      <c r="B345" s="18" t="s">
        <v>146</v>
      </c>
      <c r="C345" s="18" t="s">
        <v>523</v>
      </c>
      <c r="D345" s="107" t="s">
        <v>684</v>
      </c>
      <c r="E345" s="107"/>
      <c r="F345" s="107"/>
      <c r="G345" s="16">
        <f t="shared" si="148"/>
        <v>356.3</v>
      </c>
      <c r="H345" s="16">
        <f t="shared" si="148"/>
        <v>0</v>
      </c>
      <c r="I345" s="12">
        <f t="shared" si="146"/>
        <v>356.3</v>
      </c>
      <c r="J345" s="16">
        <f t="shared" si="148"/>
        <v>356.3</v>
      </c>
      <c r="K345" s="16">
        <f t="shared" si="148"/>
        <v>356.3</v>
      </c>
    </row>
    <row r="346" spans="1:17" ht="48.75" customHeight="1">
      <c r="A346" s="106" t="s">
        <v>682</v>
      </c>
      <c r="B346" s="18" t="s">
        <v>146</v>
      </c>
      <c r="C346" s="18" t="s">
        <v>523</v>
      </c>
      <c r="D346" s="134" t="s">
        <v>683</v>
      </c>
      <c r="E346" s="134"/>
      <c r="F346" s="134"/>
      <c r="G346" s="130">
        <f t="shared" ref="G346:H348" si="149">G347</f>
        <v>356.3</v>
      </c>
      <c r="H346" s="130">
        <f t="shared" si="149"/>
        <v>0</v>
      </c>
      <c r="I346" s="12">
        <f t="shared" si="146"/>
        <v>356.3</v>
      </c>
      <c r="J346" s="130">
        <f t="shared" si="148"/>
        <v>356.3</v>
      </c>
      <c r="K346" s="130">
        <f t="shared" si="148"/>
        <v>356.3</v>
      </c>
    </row>
    <row r="347" spans="1:17" ht="25.5">
      <c r="A347" s="106" t="s">
        <v>44</v>
      </c>
      <c r="B347" s="18" t="s">
        <v>146</v>
      </c>
      <c r="C347" s="18" t="s">
        <v>523</v>
      </c>
      <c r="D347" s="134" t="s">
        <v>683</v>
      </c>
      <c r="E347" s="134" t="s">
        <v>45</v>
      </c>
      <c r="F347" s="134"/>
      <c r="G347" s="130">
        <f t="shared" si="149"/>
        <v>356.3</v>
      </c>
      <c r="H347" s="130">
        <f t="shared" si="149"/>
        <v>0</v>
      </c>
      <c r="I347" s="12">
        <f t="shared" si="146"/>
        <v>356.3</v>
      </c>
      <c r="J347" s="130">
        <f t="shared" si="148"/>
        <v>356.3</v>
      </c>
      <c r="K347" s="130">
        <f t="shared" si="148"/>
        <v>356.3</v>
      </c>
    </row>
    <row r="348" spans="1:17" ht="38.25">
      <c r="A348" s="106" t="s">
        <v>46</v>
      </c>
      <c r="B348" s="18" t="s">
        <v>146</v>
      </c>
      <c r="C348" s="18" t="s">
        <v>523</v>
      </c>
      <c r="D348" s="134" t="s">
        <v>683</v>
      </c>
      <c r="E348" s="134" t="s">
        <v>53</v>
      </c>
      <c r="F348" s="134"/>
      <c r="G348" s="130">
        <f t="shared" si="149"/>
        <v>356.3</v>
      </c>
      <c r="H348" s="130">
        <f t="shared" si="149"/>
        <v>0</v>
      </c>
      <c r="I348" s="12">
        <f t="shared" si="146"/>
        <v>356.3</v>
      </c>
      <c r="J348" s="130">
        <f t="shared" si="148"/>
        <v>356.3</v>
      </c>
      <c r="K348" s="130">
        <f t="shared" si="148"/>
        <v>356.3</v>
      </c>
    </row>
    <row r="349" spans="1:17">
      <c r="A349" s="106" t="s">
        <v>18</v>
      </c>
      <c r="B349" s="18" t="s">
        <v>146</v>
      </c>
      <c r="C349" s="18" t="s">
        <v>523</v>
      </c>
      <c r="D349" s="134" t="s">
        <v>683</v>
      </c>
      <c r="E349" s="134" t="s">
        <v>53</v>
      </c>
      <c r="F349" s="134" t="s">
        <v>10</v>
      </c>
      <c r="G349" s="130">
        <f>'[1]Бюджет 2025 г 2 чтение'!$H$254</f>
        <v>356.3</v>
      </c>
      <c r="H349" s="130">
        <f>'[3]Поправки февраль'!$I$258</f>
        <v>0</v>
      </c>
      <c r="I349" s="12">
        <f t="shared" si="146"/>
        <v>356.3</v>
      </c>
      <c r="J349" s="130">
        <f>'[1]Бюджет 2025 г 2 чтение'!$I$254</f>
        <v>356.3</v>
      </c>
      <c r="K349" s="130">
        <f>'[1]Бюджет 2025 г 2 чтение'!$J$254</f>
        <v>356.3</v>
      </c>
    </row>
    <row r="350" spans="1:17">
      <c r="A350" s="110" t="s">
        <v>526</v>
      </c>
      <c r="B350" s="110" t="s">
        <v>146</v>
      </c>
      <c r="C350" s="111" t="s">
        <v>528</v>
      </c>
      <c r="D350" s="112"/>
      <c r="E350" s="112"/>
      <c r="F350" s="112"/>
      <c r="G350" s="19">
        <f>G351</f>
        <v>79</v>
      </c>
      <c r="H350" s="19">
        <f>H351</f>
        <v>0</v>
      </c>
      <c r="I350" s="12">
        <f t="shared" si="146"/>
        <v>79</v>
      </c>
      <c r="J350" s="19">
        <f t="shared" ref="J350:K353" si="150">J351</f>
        <v>79</v>
      </c>
      <c r="K350" s="19">
        <f t="shared" si="150"/>
        <v>79</v>
      </c>
    </row>
    <row r="351" spans="1:17" ht="49.5" customHeight="1">
      <c r="A351" s="101" t="s">
        <v>527</v>
      </c>
      <c r="B351" s="101" t="s">
        <v>146</v>
      </c>
      <c r="C351" s="113" t="s">
        <v>528</v>
      </c>
      <c r="D351" s="55" t="s">
        <v>529</v>
      </c>
      <c r="E351" s="112"/>
      <c r="F351" s="112"/>
      <c r="G351" s="19">
        <f>G352+G355</f>
        <v>79</v>
      </c>
      <c r="H351" s="19">
        <f>H352+H355</f>
        <v>0</v>
      </c>
      <c r="I351" s="12">
        <f t="shared" si="146"/>
        <v>79</v>
      </c>
      <c r="J351" s="19">
        <f t="shared" ref="J351:K351" si="151">J352+J355</f>
        <v>79</v>
      </c>
      <c r="K351" s="19">
        <f t="shared" si="151"/>
        <v>79</v>
      </c>
    </row>
    <row r="352" spans="1:17" ht="25.5">
      <c r="A352" s="45" t="s">
        <v>44</v>
      </c>
      <c r="B352" s="101" t="s">
        <v>146</v>
      </c>
      <c r="C352" s="113" t="s">
        <v>528</v>
      </c>
      <c r="D352" s="55" t="s">
        <v>529</v>
      </c>
      <c r="E352" s="55" t="s">
        <v>45</v>
      </c>
      <c r="F352" s="55"/>
      <c r="G352" s="19">
        <f>G353</f>
        <v>79</v>
      </c>
      <c r="H352" s="19">
        <f>H353</f>
        <v>0</v>
      </c>
      <c r="I352" s="12">
        <f t="shared" si="146"/>
        <v>79</v>
      </c>
      <c r="J352" s="19">
        <f t="shared" si="150"/>
        <v>79</v>
      </c>
      <c r="K352" s="19">
        <f t="shared" si="150"/>
        <v>79</v>
      </c>
    </row>
    <row r="353" spans="1:11" ht="25.5">
      <c r="A353" s="45" t="s">
        <v>155</v>
      </c>
      <c r="B353" s="101" t="s">
        <v>146</v>
      </c>
      <c r="C353" s="113" t="s">
        <v>528</v>
      </c>
      <c r="D353" s="55" t="s">
        <v>529</v>
      </c>
      <c r="E353" s="55" t="s">
        <v>47</v>
      </c>
      <c r="F353" s="55"/>
      <c r="G353" s="19">
        <f>G354</f>
        <v>79</v>
      </c>
      <c r="H353" s="19">
        <f>H354</f>
        <v>0</v>
      </c>
      <c r="I353" s="12">
        <f t="shared" si="146"/>
        <v>79</v>
      </c>
      <c r="J353" s="19">
        <f t="shared" si="150"/>
        <v>79</v>
      </c>
      <c r="K353" s="19">
        <f t="shared" si="150"/>
        <v>79</v>
      </c>
    </row>
    <row r="354" spans="1:11">
      <c r="A354" s="45" t="s">
        <v>16</v>
      </c>
      <c r="B354" s="101" t="s">
        <v>146</v>
      </c>
      <c r="C354" s="113" t="s">
        <v>528</v>
      </c>
      <c r="D354" s="55" t="s">
        <v>529</v>
      </c>
      <c r="E354" s="55" t="s">
        <v>47</v>
      </c>
      <c r="F354" s="55" t="s">
        <v>17</v>
      </c>
      <c r="G354" s="97">
        <f>'[2]Бюджет 2025 г 1 чтение'!$H$1521</f>
        <v>79</v>
      </c>
      <c r="H354" s="97">
        <f>'[3]Поправки февраль'!$I$1551</f>
        <v>0</v>
      </c>
      <c r="I354" s="12">
        <f t="shared" si="146"/>
        <v>79</v>
      </c>
      <c r="J354" s="97">
        <f>'[2]Бюджет 2025 г 1 чтение'!$I$1521</f>
        <v>79</v>
      </c>
      <c r="K354" s="97">
        <f>'[2]Бюджет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528</v>
      </c>
      <c r="D355" s="55" t="s">
        <v>529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46"/>
        <v>0</v>
      </c>
      <c r="J355" s="19">
        <f t="shared" ref="J355:K356" si="152">J356</f>
        <v>0</v>
      </c>
      <c r="K355" s="19">
        <f t="shared" si="152"/>
        <v>0</v>
      </c>
    </row>
    <row r="356" spans="1:11">
      <c r="A356" s="106" t="s">
        <v>79</v>
      </c>
      <c r="B356" s="101" t="s">
        <v>146</v>
      </c>
      <c r="C356" s="113" t="s">
        <v>528</v>
      </c>
      <c r="D356" s="55" t="s">
        <v>529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46"/>
        <v>0</v>
      </c>
      <c r="J356" s="19">
        <f t="shared" si="152"/>
        <v>0</v>
      </c>
      <c r="K356" s="19">
        <f t="shared" si="152"/>
        <v>0</v>
      </c>
    </row>
    <row r="357" spans="1:11">
      <c r="A357" s="45" t="s">
        <v>16</v>
      </c>
      <c r="B357" s="101" t="s">
        <v>146</v>
      </c>
      <c r="C357" s="113" t="s">
        <v>528</v>
      </c>
      <c r="D357" s="55" t="s">
        <v>529</v>
      </c>
      <c r="E357" s="55" t="s">
        <v>80</v>
      </c>
      <c r="F357" s="55" t="s">
        <v>17</v>
      </c>
      <c r="G357" s="19"/>
      <c r="H357" s="19"/>
      <c r="I357" s="12">
        <f t="shared" si="146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53">G359</f>
        <v>3250</v>
      </c>
      <c r="H358" s="15">
        <f t="shared" si="153"/>
        <v>0</v>
      </c>
      <c r="I358" s="12">
        <f t="shared" si="146"/>
        <v>3250</v>
      </c>
      <c r="J358" s="15">
        <f t="shared" si="153"/>
        <v>2500</v>
      </c>
      <c r="K358" s="15">
        <f t="shared" si="153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53"/>
        <v>3250</v>
      </c>
      <c r="H359" s="16">
        <f t="shared" si="153"/>
        <v>0</v>
      </c>
      <c r="I359" s="12">
        <f t="shared" si="146"/>
        <v>3250</v>
      </c>
      <c r="J359" s="16">
        <f t="shared" si="153"/>
        <v>2500</v>
      </c>
      <c r="K359" s="16">
        <f t="shared" si="153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53"/>
        <v>3250</v>
      </c>
      <c r="H360" s="16">
        <f t="shared" si="153"/>
        <v>0</v>
      </c>
      <c r="I360" s="12">
        <f t="shared" si="146"/>
        <v>3250</v>
      </c>
      <c r="J360" s="16">
        <f t="shared" si="153"/>
        <v>2500</v>
      </c>
      <c r="K360" s="16">
        <f t="shared" si="153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53"/>
        <v>3250</v>
      </c>
      <c r="H361" s="16">
        <f t="shared" si="153"/>
        <v>0</v>
      </c>
      <c r="I361" s="12">
        <f t="shared" si="146"/>
        <v>3250</v>
      </c>
      <c r="J361" s="16">
        <f t="shared" si="153"/>
        <v>2500</v>
      </c>
      <c r="K361" s="16">
        <f t="shared" si="153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53"/>
        <v>3250</v>
      </c>
      <c r="H362" s="16">
        <f t="shared" si="153"/>
        <v>0</v>
      </c>
      <c r="I362" s="12">
        <f t="shared" si="146"/>
        <v>3250</v>
      </c>
      <c r="J362" s="16">
        <f t="shared" si="153"/>
        <v>2500</v>
      </c>
      <c r="K362" s="16">
        <f t="shared" si="153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'[2]Бюджет 2025 г 1 чтение'!$H$279</f>
        <v>3250</v>
      </c>
      <c r="H363" s="149">
        <f>'[3]Поправки февраль'!$I$283</f>
        <v>0</v>
      </c>
      <c r="I363" s="12">
        <f t="shared" si="146"/>
        <v>3250</v>
      </c>
      <c r="J363" s="152">
        <f>'[2]Бюджет 2025 г 1 чтение'!$I$279</f>
        <v>2500</v>
      </c>
      <c r="K363" s="152">
        <f>'[2]Бюджет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26542.699999999997</v>
      </c>
      <c r="H364" s="15">
        <f>H376+H365+H412</f>
        <v>100</v>
      </c>
      <c r="I364" s="12">
        <f t="shared" si="146"/>
        <v>26642.699999999997</v>
      </c>
      <c r="J364" s="15">
        <f t="shared" ref="J364:K364" si="154">J376+J365+J412</f>
        <v>25626</v>
      </c>
      <c r="K364" s="15">
        <f t="shared" si="154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55">G366</f>
        <v>0</v>
      </c>
      <c r="H365" s="15">
        <f t="shared" si="155"/>
        <v>0</v>
      </c>
      <c r="I365" s="12">
        <f t="shared" si="146"/>
        <v>0</v>
      </c>
      <c r="J365" s="15">
        <f t="shared" si="155"/>
        <v>0</v>
      </c>
      <c r="K365" s="15">
        <f t="shared" si="155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55"/>
        <v>0</v>
      </c>
      <c r="H366" s="16">
        <f t="shared" si="155"/>
        <v>0</v>
      </c>
      <c r="I366" s="12">
        <f t="shared" si="146"/>
        <v>0</v>
      </c>
      <c r="J366" s="16">
        <f t="shared" si="155"/>
        <v>0</v>
      </c>
      <c r="K366" s="16">
        <f t="shared" si="155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55"/>
        <v>0</v>
      </c>
      <c r="H367" s="16">
        <f t="shared" si="155"/>
        <v>0</v>
      </c>
      <c r="I367" s="12">
        <f t="shared" si="146"/>
        <v>0</v>
      </c>
      <c r="J367" s="16">
        <f t="shared" si="155"/>
        <v>0</v>
      </c>
      <c r="K367" s="16">
        <f t="shared" si="155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55"/>
        <v>0</v>
      </c>
      <c r="H368" s="16">
        <f t="shared" si="155"/>
        <v>0</v>
      </c>
      <c r="I368" s="12">
        <f t="shared" si="146"/>
        <v>0</v>
      </c>
      <c r="J368" s="16">
        <f t="shared" si="155"/>
        <v>0</v>
      </c>
      <c r="K368" s="16">
        <f t="shared" si="155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46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56">G371</f>
        <v>0</v>
      </c>
      <c r="H370" s="16">
        <f t="shared" si="156"/>
        <v>0</v>
      </c>
      <c r="I370" s="12">
        <f t="shared" si="146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56"/>
        <v>0</v>
      </c>
      <c r="H371" s="16">
        <f t="shared" si="156"/>
        <v>0</v>
      </c>
      <c r="I371" s="12">
        <f t="shared" si="146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56"/>
        <v>0</v>
      </c>
      <c r="H372" s="16">
        <f t="shared" si="156"/>
        <v>0</v>
      </c>
      <c r="I372" s="12">
        <f t="shared" si="146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56"/>
        <v>0</v>
      </c>
      <c r="H373" s="16">
        <f t="shared" si="156"/>
        <v>0</v>
      </c>
      <c r="I373" s="12">
        <f t="shared" si="146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56"/>
        <v>0</v>
      </c>
      <c r="H374" s="16">
        <f t="shared" si="156"/>
        <v>0</v>
      </c>
      <c r="I374" s="12">
        <f t="shared" si="146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46"/>
        <v>0</v>
      </c>
      <c r="J375" s="20" t="e">
        <f>E375+#REF!</f>
        <v>#REF!</v>
      </c>
      <c r="K375" s="26"/>
    </row>
    <row r="376" spans="1:11" ht="84">
      <c r="A376" s="13" t="s">
        <v>521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26242.699999999997</v>
      </c>
      <c r="H376" s="15">
        <f>H377+H385+H407</f>
        <v>100</v>
      </c>
      <c r="I376" s="12">
        <f t="shared" si="146"/>
        <v>26342.699999999997</v>
      </c>
      <c r="J376" s="15">
        <f t="shared" ref="J376:K376" si="157">J377+J385+J407</f>
        <v>25326</v>
      </c>
      <c r="K376" s="15">
        <f t="shared" si="157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0</v>
      </c>
      <c r="I377" s="12">
        <f t="shared" si="146"/>
        <v>8518.1</v>
      </c>
      <c r="J377" s="16">
        <f t="shared" ref="J377:K377" si="158">J378</f>
        <v>7081</v>
      </c>
      <c r="K377" s="16">
        <f t="shared" si="158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0</v>
      </c>
      <c r="I378" s="12">
        <f t="shared" si="146"/>
        <v>8518.1</v>
      </c>
      <c r="J378" s="16">
        <f t="shared" ref="J378:K378" si="159">J379+J382</f>
        <v>7081</v>
      </c>
      <c r="K378" s="16">
        <f t="shared" si="159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60">G380</f>
        <v>2881.1</v>
      </c>
      <c r="H379" s="16">
        <f t="shared" si="160"/>
        <v>0</v>
      </c>
      <c r="I379" s="12">
        <f t="shared" si="146"/>
        <v>2881.1</v>
      </c>
      <c r="J379" s="16">
        <f t="shared" si="160"/>
        <v>3000</v>
      </c>
      <c r="K379" s="16">
        <f t="shared" si="160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60"/>
        <v>2881.1</v>
      </c>
      <c r="H380" s="16">
        <f t="shared" si="160"/>
        <v>0</v>
      </c>
      <c r="I380" s="12">
        <f t="shared" si="146"/>
        <v>2881.1</v>
      </c>
      <c r="J380" s="16">
        <f t="shared" si="160"/>
        <v>3000</v>
      </c>
      <c r="K380" s="16">
        <f t="shared" si="160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'[2]Бюджет 2025 г 1 чтение'!$H$314</f>
        <v>2881.1</v>
      </c>
      <c r="H381" s="103">
        <f>'[3]Поправки февраль'!$I$318</f>
        <v>0</v>
      </c>
      <c r="I381" s="12">
        <f t="shared" si="146"/>
        <v>2881.1</v>
      </c>
      <c r="J381" s="19">
        <f>'[2]Бюджет 2025 г 1 чтение'!$I$314</f>
        <v>3000</v>
      </c>
      <c r="K381" s="19">
        <f>'[2]Бюджет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61">G383</f>
        <v>5637</v>
      </c>
      <c r="H382" s="16">
        <f t="shared" si="161"/>
        <v>0</v>
      </c>
      <c r="I382" s="12">
        <f t="shared" si="146"/>
        <v>5637</v>
      </c>
      <c r="J382" s="16">
        <f t="shared" si="161"/>
        <v>4081</v>
      </c>
      <c r="K382" s="16">
        <f t="shared" si="161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61"/>
        <v>5637</v>
      </c>
      <c r="H383" s="16">
        <f t="shared" si="161"/>
        <v>0</v>
      </c>
      <c r="I383" s="12">
        <f t="shared" si="146"/>
        <v>5637</v>
      </c>
      <c r="J383" s="16">
        <f t="shared" si="161"/>
        <v>4081</v>
      </c>
      <c r="K383" s="16">
        <f t="shared" si="161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'[1]Бюджет 2025 г 2 чтение'!$H$617</f>
        <v>5637</v>
      </c>
      <c r="H384" s="64">
        <f>'[3]Поправки февраль'!$I$625</f>
        <v>0</v>
      </c>
      <c r="I384" s="12">
        <f t="shared" si="146"/>
        <v>5637</v>
      </c>
      <c r="J384" s="26">
        <f>'[2]Бюджет 2025 г 1 чтение'!$I$616</f>
        <v>4081</v>
      </c>
      <c r="K384" s="26">
        <v>4081</v>
      </c>
    </row>
    <row r="385" spans="1:11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17324.599999999999</v>
      </c>
      <c r="H385" s="16">
        <f>H390+H394+H398+H402+H386</f>
        <v>100</v>
      </c>
      <c r="I385" s="12">
        <f t="shared" si="146"/>
        <v>17424.599999999999</v>
      </c>
      <c r="J385" s="16">
        <f>J390+J394+J398+J402+J386</f>
        <v>17845</v>
      </c>
      <c r="K385" s="16">
        <f>K390+K394+K398+K402+K386</f>
        <v>23025</v>
      </c>
    </row>
    <row r="386" spans="1:11" ht="40.5" customHeight="1">
      <c r="A386" s="108" t="s">
        <v>611</v>
      </c>
      <c r="B386" s="117" t="s">
        <v>146</v>
      </c>
      <c r="C386" s="117" t="s">
        <v>152</v>
      </c>
      <c r="D386" s="117" t="s">
        <v>696</v>
      </c>
      <c r="E386" s="117"/>
      <c r="F386" s="116"/>
      <c r="G386" s="155">
        <f>G387</f>
        <v>0</v>
      </c>
      <c r="H386" s="155">
        <f>H387</f>
        <v>100</v>
      </c>
      <c r="I386" s="185">
        <f t="shared" si="146"/>
        <v>100</v>
      </c>
      <c r="J386" s="155">
        <f t="shared" ref="J386:K388" si="162">J387</f>
        <v>0</v>
      </c>
      <c r="K386" s="155">
        <f t="shared" si="162"/>
        <v>0</v>
      </c>
    </row>
    <row r="387" spans="1:11" ht="33" customHeight="1">
      <c r="A387" s="187" t="s">
        <v>165</v>
      </c>
      <c r="B387" s="117" t="s">
        <v>146</v>
      </c>
      <c r="C387" s="117" t="s">
        <v>152</v>
      </c>
      <c r="D387" s="117" t="s">
        <v>696</v>
      </c>
      <c r="E387" s="117" t="s">
        <v>45</v>
      </c>
      <c r="F387" s="116"/>
      <c r="G387" s="155">
        <f>G388</f>
        <v>0</v>
      </c>
      <c r="H387" s="155">
        <f t="shared" ref="H387:H388" si="163">H388</f>
        <v>100</v>
      </c>
      <c r="I387" s="185">
        <f t="shared" si="146"/>
        <v>100</v>
      </c>
      <c r="J387" s="155">
        <f t="shared" si="162"/>
        <v>0</v>
      </c>
      <c r="K387" s="155">
        <f t="shared" si="162"/>
        <v>0</v>
      </c>
    </row>
    <row r="388" spans="1:11" ht="33" customHeight="1">
      <c r="A388" s="187" t="s">
        <v>172</v>
      </c>
      <c r="B388" s="117" t="s">
        <v>146</v>
      </c>
      <c r="C388" s="117" t="s">
        <v>152</v>
      </c>
      <c r="D388" s="117" t="s">
        <v>696</v>
      </c>
      <c r="E388" s="117" t="s">
        <v>53</v>
      </c>
      <c r="F388" s="116"/>
      <c r="G388" s="155">
        <f>G389</f>
        <v>0</v>
      </c>
      <c r="H388" s="155">
        <f t="shared" si="163"/>
        <v>100</v>
      </c>
      <c r="I388" s="185">
        <f t="shared" si="146"/>
        <v>100</v>
      </c>
      <c r="J388" s="155">
        <f t="shared" si="162"/>
        <v>0</v>
      </c>
      <c r="K388" s="155">
        <f t="shared" si="162"/>
        <v>0</v>
      </c>
    </row>
    <row r="389" spans="1:11" ht="33" customHeight="1">
      <c r="A389" s="108" t="s">
        <v>110</v>
      </c>
      <c r="B389" s="117" t="s">
        <v>146</v>
      </c>
      <c r="C389" s="117" t="s">
        <v>152</v>
      </c>
      <c r="D389" s="117" t="s">
        <v>696</v>
      </c>
      <c r="E389" s="117" t="s">
        <v>53</v>
      </c>
      <c r="F389" s="116" t="s">
        <v>10</v>
      </c>
      <c r="G389" s="155"/>
      <c r="H389" s="155">
        <f>'[3]Поправки февраль'!$I$323</f>
        <v>100</v>
      </c>
      <c r="I389" s="185">
        <f t="shared" si="146"/>
        <v>100</v>
      </c>
      <c r="J389" s="155"/>
      <c r="K389" s="155"/>
    </row>
    <row r="390" spans="1:11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0</v>
      </c>
      <c r="I390" s="185">
        <f t="shared" si="146"/>
        <v>5673.4</v>
      </c>
      <c r="J390" s="155">
        <f t="shared" ref="G390:K392" si="164">J391</f>
        <v>7774.3</v>
      </c>
      <c r="K390" s="155">
        <f t="shared" si="164"/>
        <v>12954.3</v>
      </c>
    </row>
    <row r="391" spans="1:11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64"/>
        <v>5673.4</v>
      </c>
      <c r="H391" s="155">
        <f t="shared" si="164"/>
        <v>0</v>
      </c>
      <c r="I391" s="185">
        <f t="shared" si="146"/>
        <v>5673.4</v>
      </c>
      <c r="J391" s="155">
        <f t="shared" si="164"/>
        <v>7774.3</v>
      </c>
      <c r="K391" s="155">
        <f t="shared" si="164"/>
        <v>12954.3</v>
      </c>
    </row>
    <row r="392" spans="1:11" ht="21.75" customHeight="1">
      <c r="A392" s="68" t="s">
        <v>155</v>
      </c>
      <c r="B392" s="30" t="s">
        <v>146</v>
      </c>
      <c r="C392" s="30" t="s">
        <v>152</v>
      </c>
      <c r="D392" s="26">
        <v>6100282130</v>
      </c>
      <c r="E392" s="30" t="s">
        <v>53</v>
      </c>
      <c r="F392" s="30"/>
      <c r="G392" s="16">
        <f t="shared" si="164"/>
        <v>5673.4</v>
      </c>
      <c r="H392" s="16">
        <f t="shared" si="164"/>
        <v>0</v>
      </c>
      <c r="I392" s="12">
        <f t="shared" si="146"/>
        <v>5673.4</v>
      </c>
      <c r="J392" s="16">
        <f t="shared" si="164"/>
        <v>7774.3</v>
      </c>
      <c r="K392" s="16">
        <f t="shared" si="164"/>
        <v>12954.3</v>
      </c>
    </row>
    <row r="393" spans="1:11">
      <c r="A393" s="44" t="s">
        <v>81</v>
      </c>
      <c r="B393" s="30" t="s">
        <v>146</v>
      </c>
      <c r="C393" s="30" t="s">
        <v>152</v>
      </c>
      <c r="D393" s="26">
        <v>6100282130</v>
      </c>
      <c r="E393" s="30" t="s">
        <v>53</v>
      </c>
      <c r="F393" s="30" t="s">
        <v>17</v>
      </c>
      <c r="G393" s="149">
        <f>'[1]Бюджет 2025 г 2 чтение'!$H$319</f>
        <v>5673.4</v>
      </c>
      <c r="H393" s="149">
        <f>'[3]Поправки февраль'!$I$327</f>
        <v>0</v>
      </c>
      <c r="I393" s="12">
        <f t="shared" si="146"/>
        <v>5673.4</v>
      </c>
      <c r="J393" s="26">
        <f>'[1]Бюджет 2025 г 2 чтение'!$I$318</f>
        <v>7774.3</v>
      </c>
      <c r="K393" s="26">
        <f>'[1]Бюджет 2025 г 2 чтение'!$J$319</f>
        <v>12954.3</v>
      </c>
    </row>
    <row r="394" spans="1:11" ht="39.75" customHeight="1">
      <c r="A394" s="44" t="s">
        <v>167</v>
      </c>
      <c r="B394" s="30" t="s">
        <v>146</v>
      </c>
      <c r="C394" s="30" t="s">
        <v>152</v>
      </c>
      <c r="D394" s="117" t="s">
        <v>698</v>
      </c>
      <c r="E394" s="30"/>
      <c r="F394" s="30"/>
      <c r="G394" s="16">
        <f t="shared" ref="G394:K396" si="165">G395</f>
        <v>116.5</v>
      </c>
      <c r="H394" s="16">
        <f t="shared" si="165"/>
        <v>0</v>
      </c>
      <c r="I394" s="12">
        <f t="shared" si="146"/>
        <v>116.5</v>
      </c>
      <c r="J394" s="16">
        <f t="shared" si="165"/>
        <v>70.7</v>
      </c>
      <c r="K394" s="16">
        <f t="shared" si="165"/>
        <v>70.7</v>
      </c>
    </row>
    <row r="395" spans="1:11" ht="21.75" customHeight="1">
      <c r="A395" s="68" t="s">
        <v>165</v>
      </c>
      <c r="B395" s="30" t="s">
        <v>146</v>
      </c>
      <c r="C395" s="30" t="s">
        <v>152</v>
      </c>
      <c r="D395" s="117" t="s">
        <v>698</v>
      </c>
      <c r="E395" s="30" t="s">
        <v>45</v>
      </c>
      <c r="F395" s="30"/>
      <c r="G395" s="16">
        <f t="shared" si="165"/>
        <v>116.5</v>
      </c>
      <c r="H395" s="16">
        <f t="shared" si="165"/>
        <v>0</v>
      </c>
      <c r="I395" s="12">
        <f t="shared" si="146"/>
        <v>116.5</v>
      </c>
      <c r="J395" s="16">
        <f t="shared" si="165"/>
        <v>70.7</v>
      </c>
      <c r="K395" s="16">
        <f t="shared" si="165"/>
        <v>70.7</v>
      </c>
    </row>
    <row r="396" spans="1:11" ht="24">
      <c r="A396" s="68" t="s">
        <v>155</v>
      </c>
      <c r="B396" s="30" t="s">
        <v>146</v>
      </c>
      <c r="C396" s="30" t="s">
        <v>152</v>
      </c>
      <c r="D396" s="117" t="s">
        <v>698</v>
      </c>
      <c r="E396" s="30" t="s">
        <v>53</v>
      </c>
      <c r="F396" s="30"/>
      <c r="G396" s="16">
        <f t="shared" si="165"/>
        <v>116.5</v>
      </c>
      <c r="H396" s="16">
        <f t="shared" si="165"/>
        <v>0</v>
      </c>
      <c r="I396" s="12">
        <f t="shared" si="146"/>
        <v>116.5</v>
      </c>
      <c r="J396" s="16">
        <f t="shared" si="165"/>
        <v>70.7</v>
      </c>
      <c r="K396" s="16">
        <f t="shared" si="165"/>
        <v>70.7</v>
      </c>
    </row>
    <row r="397" spans="1:11">
      <c r="A397" s="44" t="s">
        <v>16</v>
      </c>
      <c r="B397" s="30" t="s">
        <v>146</v>
      </c>
      <c r="C397" s="30" t="s">
        <v>152</v>
      </c>
      <c r="D397" s="117" t="s">
        <v>698</v>
      </c>
      <c r="E397" s="30" t="s">
        <v>53</v>
      </c>
      <c r="F397" s="30" t="s">
        <v>17</v>
      </c>
      <c r="G397" s="19">
        <f>'[1]Бюджет 2025 г 2 чтение'!$H$323</f>
        <v>116.5</v>
      </c>
      <c r="H397" s="19">
        <f>'[3]Поправки февраль'!$I$331</f>
        <v>0</v>
      </c>
      <c r="I397" s="12">
        <f t="shared" si="146"/>
        <v>116.5</v>
      </c>
      <c r="J397" s="20">
        <f>'[2]Бюджет 2025 г 1 чтение'!$I$323</f>
        <v>70.7</v>
      </c>
      <c r="K397" s="26">
        <f>'[2]Бюджет 2025 г 1 чтение'!$J$323</f>
        <v>70.7</v>
      </c>
    </row>
    <row r="398" spans="1:11" ht="36">
      <c r="A398" s="44" t="s">
        <v>168</v>
      </c>
      <c r="B398" s="30" t="s">
        <v>146</v>
      </c>
      <c r="C398" s="30" t="s">
        <v>152</v>
      </c>
      <c r="D398" s="117" t="s">
        <v>698</v>
      </c>
      <c r="E398" s="30"/>
      <c r="F398" s="30"/>
      <c r="G398" s="16">
        <f t="shared" ref="G398:K400" si="166">G399</f>
        <v>11534.7</v>
      </c>
      <c r="H398" s="16">
        <f t="shared" si="166"/>
        <v>0</v>
      </c>
      <c r="I398" s="12">
        <f t="shared" si="146"/>
        <v>11534.7</v>
      </c>
      <c r="J398" s="16">
        <f t="shared" si="166"/>
        <v>10000</v>
      </c>
      <c r="K398" s="16">
        <f t="shared" si="166"/>
        <v>10000</v>
      </c>
    </row>
    <row r="399" spans="1:11" ht="26.25" customHeight="1">
      <c r="A399" s="68" t="s">
        <v>165</v>
      </c>
      <c r="B399" s="30" t="s">
        <v>146</v>
      </c>
      <c r="C399" s="30" t="s">
        <v>152</v>
      </c>
      <c r="D399" s="117" t="s">
        <v>698</v>
      </c>
      <c r="E399" s="30" t="s">
        <v>45</v>
      </c>
      <c r="F399" s="30"/>
      <c r="G399" s="16">
        <f t="shared" si="166"/>
        <v>11534.7</v>
      </c>
      <c r="H399" s="16">
        <f t="shared" si="166"/>
        <v>0</v>
      </c>
      <c r="I399" s="12">
        <f t="shared" si="146"/>
        <v>11534.7</v>
      </c>
      <c r="J399" s="16">
        <f t="shared" si="166"/>
        <v>10000</v>
      </c>
      <c r="K399" s="16">
        <f t="shared" si="166"/>
        <v>10000</v>
      </c>
    </row>
    <row r="400" spans="1:11" ht="24">
      <c r="A400" s="68" t="s">
        <v>155</v>
      </c>
      <c r="B400" s="30" t="s">
        <v>146</v>
      </c>
      <c r="C400" s="30" t="s">
        <v>152</v>
      </c>
      <c r="D400" s="117" t="s">
        <v>698</v>
      </c>
      <c r="E400" s="30" t="s">
        <v>53</v>
      </c>
      <c r="F400" s="30"/>
      <c r="G400" s="16">
        <f t="shared" si="166"/>
        <v>11534.7</v>
      </c>
      <c r="H400" s="16">
        <f t="shared" si="166"/>
        <v>0</v>
      </c>
      <c r="I400" s="12">
        <f t="shared" si="146"/>
        <v>11534.7</v>
      </c>
      <c r="J400" s="16">
        <f t="shared" si="166"/>
        <v>10000</v>
      </c>
      <c r="K400" s="16">
        <f t="shared" si="166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698</v>
      </c>
      <c r="E401" s="30" t="s">
        <v>53</v>
      </c>
      <c r="F401" s="30" t="s">
        <v>10</v>
      </c>
      <c r="G401" s="16">
        <f>'[1]Бюджет 2025 г 2 чтение'!$H$327</f>
        <v>11534.7</v>
      </c>
      <c r="H401" s="16">
        <f>'[3]Поправки февраль'!$I$335</f>
        <v>0</v>
      </c>
      <c r="I401" s="12">
        <f t="shared" si="146"/>
        <v>11534.7</v>
      </c>
      <c r="J401" s="20">
        <f>'[1]Бюджет 2025 г 2 чтение'!$I$327</f>
        <v>10000</v>
      </c>
      <c r="K401" s="19">
        <f>'[1]Бюджет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67">G403</f>
        <v>0</v>
      </c>
      <c r="H402" s="16">
        <f t="shared" si="167"/>
        <v>0</v>
      </c>
      <c r="I402" s="12">
        <f t="shared" si="146"/>
        <v>0</v>
      </c>
      <c r="J402" s="16">
        <f t="shared" si="167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67"/>
        <v>0</v>
      </c>
      <c r="H403" s="16">
        <f t="shared" si="167"/>
        <v>0</v>
      </c>
      <c r="I403" s="12">
        <f t="shared" si="146"/>
        <v>0</v>
      </c>
      <c r="J403" s="16">
        <f t="shared" si="167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67"/>
        <v>0</v>
      </c>
      <c r="H404" s="16">
        <f t="shared" si="167"/>
        <v>0</v>
      </c>
      <c r="I404" s="12">
        <f t="shared" si="146"/>
        <v>0</v>
      </c>
      <c r="J404" s="16">
        <f t="shared" si="167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67"/>
        <v>0</v>
      </c>
      <c r="H405" s="16">
        <f t="shared" si="167"/>
        <v>0</v>
      </c>
      <c r="I405" s="12">
        <f t="shared" si="146"/>
        <v>0</v>
      </c>
      <c r="J405" s="16">
        <f t="shared" si="167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46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68">G408</f>
        <v>400</v>
      </c>
      <c r="H407" s="16">
        <f t="shared" si="168"/>
        <v>0</v>
      </c>
      <c r="I407" s="12">
        <f t="shared" si="146"/>
        <v>400</v>
      </c>
      <c r="J407" s="16">
        <f t="shared" si="168"/>
        <v>400</v>
      </c>
      <c r="K407" s="16">
        <f t="shared" si="168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68"/>
        <v>400</v>
      </c>
      <c r="H408" s="16">
        <f t="shared" si="168"/>
        <v>0</v>
      </c>
      <c r="I408" s="12">
        <f t="shared" si="146"/>
        <v>400</v>
      </c>
      <c r="J408" s="16">
        <f t="shared" si="168"/>
        <v>400</v>
      </c>
      <c r="K408" s="16">
        <f t="shared" si="168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68"/>
        <v>400</v>
      </c>
      <c r="H409" s="16">
        <f t="shared" si="168"/>
        <v>0</v>
      </c>
      <c r="I409" s="12">
        <f t="shared" ref="I409:I472" si="169">G409+H409</f>
        <v>400</v>
      </c>
      <c r="J409" s="16">
        <f t="shared" si="168"/>
        <v>400</v>
      </c>
      <c r="K409" s="16">
        <f t="shared" si="168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68"/>
        <v>400</v>
      </c>
      <c r="H410" s="16">
        <f t="shared" si="168"/>
        <v>0</v>
      </c>
      <c r="I410" s="12">
        <f t="shared" si="169"/>
        <v>400</v>
      </c>
      <c r="J410" s="16">
        <f t="shared" si="168"/>
        <v>400</v>
      </c>
      <c r="K410" s="16">
        <f t="shared" si="168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'[1]Бюджет 2025 г 2 чтение'!$H$337</f>
        <v>400</v>
      </c>
      <c r="H411" s="16">
        <f>'[3]Поправки февраль'!$I$345</f>
        <v>0</v>
      </c>
      <c r="I411" s="12">
        <f t="shared" si="169"/>
        <v>400</v>
      </c>
      <c r="J411" s="20">
        <f>'[1]Бюджет 2025 г 2 чтение'!$I$337</f>
        <v>400</v>
      </c>
      <c r="K411" s="19">
        <f>'[1]Бюджет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69"/>
        <v>300</v>
      </c>
      <c r="J412" s="16">
        <f>J413+J420+J437+J441+J424+J428</f>
        <v>300</v>
      </c>
      <c r="K412" s="16">
        <f t="shared" ref="K412" si="170">K413+K420+K437+K441+K424+K428</f>
        <v>300</v>
      </c>
    </row>
    <row r="413" spans="1:11" ht="25.5">
      <c r="A413" s="95" t="s">
        <v>578</v>
      </c>
      <c r="B413" s="117" t="s">
        <v>146</v>
      </c>
      <c r="C413" s="117" t="s">
        <v>152</v>
      </c>
      <c r="D413" s="117" t="s">
        <v>583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69"/>
        <v>0</v>
      </c>
      <c r="J413" s="16">
        <f>J414+J417</f>
        <v>0</v>
      </c>
      <c r="K413" s="16">
        <f t="shared" ref="K413" si="171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583</v>
      </c>
      <c r="E414" s="117" t="s">
        <v>45</v>
      </c>
      <c r="F414" s="117"/>
      <c r="G414" s="16">
        <f t="shared" ref="G414:H415" si="172">G415+G418</f>
        <v>0</v>
      </c>
      <c r="H414" s="16">
        <f t="shared" si="172"/>
        <v>0</v>
      </c>
      <c r="I414" s="12">
        <f t="shared" si="169"/>
        <v>0</v>
      </c>
      <c r="J414" s="16">
        <f t="shared" ref="J414:K415" si="173">J415</f>
        <v>0</v>
      </c>
      <c r="K414" s="16">
        <f t="shared" si="173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583</v>
      </c>
      <c r="E415" s="117" t="s">
        <v>45</v>
      </c>
      <c r="F415" s="117"/>
      <c r="G415" s="16">
        <f t="shared" si="172"/>
        <v>0</v>
      </c>
      <c r="H415" s="16">
        <f t="shared" si="172"/>
        <v>0</v>
      </c>
      <c r="I415" s="12">
        <f t="shared" si="169"/>
        <v>0</v>
      </c>
      <c r="J415" s="16">
        <f t="shared" si="173"/>
        <v>0</v>
      </c>
      <c r="K415" s="16">
        <f t="shared" si="173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583</v>
      </c>
      <c r="E416" s="116" t="s">
        <v>53</v>
      </c>
      <c r="F416" s="116" t="s">
        <v>17</v>
      </c>
      <c r="G416" s="16">
        <f>'[2]Бюджет 2025 г 1 чтение'!$H$342</f>
        <v>0</v>
      </c>
      <c r="H416" s="16"/>
      <c r="I416" s="12">
        <f t="shared" si="169"/>
        <v>0</v>
      </c>
      <c r="J416" s="19">
        <f>'[2]Бюджет 2025 г 1 чтение'!$I$342</f>
        <v>0</v>
      </c>
      <c r="K416" s="19">
        <f>'[2]Бюджет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69"/>
        <v>0</v>
      </c>
      <c r="J417" s="16">
        <f t="shared" ref="J417:K418" si="174">J418</f>
        <v>0</v>
      </c>
      <c r="K417" s="16">
        <f t="shared" si="174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69"/>
        <v>0</v>
      </c>
      <c r="J418" s="16">
        <f t="shared" si="174"/>
        <v>0</v>
      </c>
      <c r="K418" s="16">
        <f t="shared" si="174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'[2]Бюджет 2025 г 1 чтение'!$H$621</f>
        <v>0</v>
      </c>
      <c r="H419" s="16"/>
      <c r="I419" s="12">
        <f t="shared" si="169"/>
        <v>0</v>
      </c>
      <c r="J419" s="20">
        <f>'[2]Бюджет 2025 г 1 чтение'!$I$621</f>
        <v>0</v>
      </c>
      <c r="K419" s="19">
        <f>'[2]Бюджет 2025 г 1 чтение'!$J$621</f>
        <v>0</v>
      </c>
    </row>
    <row r="420" spans="1:11" ht="25.5">
      <c r="A420" s="108" t="s">
        <v>579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75">G421</f>
        <v>0</v>
      </c>
      <c r="H420" s="16">
        <f t="shared" si="175"/>
        <v>0</v>
      </c>
      <c r="I420" s="12">
        <f t="shared" si="169"/>
        <v>0</v>
      </c>
      <c r="J420" s="16">
        <f t="shared" ref="J420:K422" si="176">J421</f>
        <v>0</v>
      </c>
      <c r="K420" s="16">
        <f t="shared" si="176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75"/>
        <v>0</v>
      </c>
      <c r="H421" s="16">
        <f t="shared" si="175"/>
        <v>0</v>
      </c>
      <c r="I421" s="12">
        <f t="shared" si="169"/>
        <v>0</v>
      </c>
      <c r="J421" s="16">
        <f t="shared" si="176"/>
        <v>0</v>
      </c>
      <c r="K421" s="16">
        <f t="shared" si="176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75"/>
        <v>0</v>
      </c>
      <c r="H422" s="16">
        <f t="shared" si="175"/>
        <v>0</v>
      </c>
      <c r="I422" s="12">
        <f t="shared" si="169"/>
        <v>0</v>
      </c>
      <c r="J422" s="16">
        <f t="shared" si="176"/>
        <v>0</v>
      </c>
      <c r="K422" s="16">
        <f t="shared" si="176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'[2]Бюджет 2025 г 1 чтение'!$H$346</f>
        <v>0</v>
      </c>
      <c r="H423" s="16"/>
      <c r="I423" s="12">
        <f t="shared" si="169"/>
        <v>0</v>
      </c>
      <c r="J423" s="26">
        <f>'[2]Бюджет 2025 г 1 чтение'!$I$346</f>
        <v>0</v>
      </c>
      <c r="K423" s="19">
        <f>'[2]Бюджет 2025 г 1 чтение'!$J$346</f>
        <v>0</v>
      </c>
    </row>
    <row r="424" spans="1:11" ht="38.25">
      <c r="A424" s="108" t="s">
        <v>580</v>
      </c>
      <c r="B424" s="117" t="s">
        <v>146</v>
      </c>
      <c r="C424" s="117" t="s">
        <v>152</v>
      </c>
      <c r="D424" s="117" t="s">
        <v>609</v>
      </c>
      <c r="E424" s="117"/>
      <c r="F424" s="116"/>
      <c r="G424" s="16">
        <f t="shared" ref="G424:H426" si="177">G425</f>
        <v>0</v>
      </c>
      <c r="H424" s="16">
        <f t="shared" si="177"/>
        <v>0</v>
      </c>
      <c r="I424" s="12">
        <f t="shared" si="169"/>
        <v>0</v>
      </c>
      <c r="J424" s="16">
        <f t="shared" ref="J424:K426" si="178">J425</f>
        <v>0</v>
      </c>
      <c r="K424" s="16">
        <f t="shared" si="178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609</v>
      </c>
      <c r="E425" s="117" t="s">
        <v>45</v>
      </c>
      <c r="F425" s="116"/>
      <c r="G425" s="16">
        <f t="shared" si="177"/>
        <v>0</v>
      </c>
      <c r="H425" s="16">
        <f t="shared" si="177"/>
        <v>0</v>
      </c>
      <c r="I425" s="12">
        <f t="shared" si="169"/>
        <v>0</v>
      </c>
      <c r="J425" s="16">
        <f t="shared" si="178"/>
        <v>0</v>
      </c>
      <c r="K425" s="16">
        <f t="shared" si="178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609</v>
      </c>
      <c r="E426" s="117" t="s">
        <v>53</v>
      </c>
      <c r="F426" s="116"/>
      <c r="G426" s="16">
        <f t="shared" si="177"/>
        <v>0</v>
      </c>
      <c r="H426" s="16">
        <f t="shared" si="177"/>
        <v>0</v>
      </c>
      <c r="I426" s="12">
        <f t="shared" si="169"/>
        <v>0</v>
      </c>
      <c r="J426" s="16">
        <f t="shared" si="178"/>
        <v>0</v>
      </c>
      <c r="K426" s="16">
        <f t="shared" si="178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609</v>
      </c>
      <c r="E427" s="117" t="s">
        <v>53</v>
      </c>
      <c r="F427" s="116" t="s">
        <v>17</v>
      </c>
      <c r="G427" s="16">
        <v>0</v>
      </c>
      <c r="H427" s="16"/>
      <c r="I427" s="12">
        <f t="shared" si="169"/>
        <v>0</v>
      </c>
      <c r="J427" s="20">
        <v>0</v>
      </c>
      <c r="K427" s="19">
        <v>0</v>
      </c>
    </row>
    <row r="428" spans="1:11" ht="38.25">
      <c r="A428" s="108" t="s">
        <v>581</v>
      </c>
      <c r="B428" s="117" t="s">
        <v>146</v>
      </c>
      <c r="C428" s="117" t="s">
        <v>152</v>
      </c>
      <c r="D428" s="117" t="s">
        <v>610</v>
      </c>
      <c r="E428" s="117"/>
      <c r="F428" s="116"/>
      <c r="G428" s="16">
        <f t="shared" ref="G428:H430" si="179">G429</f>
        <v>0</v>
      </c>
      <c r="H428" s="16">
        <f t="shared" si="179"/>
        <v>0</v>
      </c>
      <c r="I428" s="12">
        <f t="shared" si="169"/>
        <v>0</v>
      </c>
      <c r="J428" s="16">
        <f t="shared" ref="J428:K430" si="180">J429</f>
        <v>0</v>
      </c>
      <c r="K428" s="16">
        <f t="shared" si="180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610</v>
      </c>
      <c r="E429" s="117" t="s">
        <v>45</v>
      </c>
      <c r="F429" s="116"/>
      <c r="G429" s="16">
        <f t="shared" si="179"/>
        <v>0</v>
      </c>
      <c r="H429" s="16">
        <f t="shared" si="179"/>
        <v>0</v>
      </c>
      <c r="I429" s="12">
        <f t="shared" si="169"/>
        <v>0</v>
      </c>
      <c r="J429" s="16">
        <f t="shared" si="180"/>
        <v>0</v>
      </c>
      <c r="K429" s="16">
        <f t="shared" si="180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610</v>
      </c>
      <c r="E430" s="117" t="s">
        <v>53</v>
      </c>
      <c r="F430" s="116"/>
      <c r="G430" s="16">
        <f t="shared" si="179"/>
        <v>0</v>
      </c>
      <c r="H430" s="16">
        <f t="shared" si="179"/>
        <v>0</v>
      </c>
      <c r="I430" s="12">
        <f t="shared" si="169"/>
        <v>0</v>
      </c>
      <c r="J430" s="16">
        <f t="shared" si="180"/>
        <v>0</v>
      </c>
      <c r="K430" s="16">
        <f t="shared" si="180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610</v>
      </c>
      <c r="E431" s="117" t="s">
        <v>53</v>
      </c>
      <c r="F431" s="116" t="s">
        <v>10</v>
      </c>
      <c r="G431" s="16">
        <v>0</v>
      </c>
      <c r="H431" s="16"/>
      <c r="I431" s="12">
        <f t="shared" si="169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81">G433</f>
        <v>0</v>
      </c>
      <c r="H432" s="16">
        <f t="shared" si="181"/>
        <v>0</v>
      </c>
      <c r="I432" s="12">
        <f t="shared" si="169"/>
        <v>0</v>
      </c>
      <c r="J432" s="16">
        <f t="shared" ref="J432:K435" si="182">J433</f>
        <v>0</v>
      </c>
      <c r="K432" s="16">
        <f t="shared" si="182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81"/>
        <v>0</v>
      </c>
      <c r="H433" s="16">
        <f t="shared" si="181"/>
        <v>0</v>
      </c>
      <c r="I433" s="12">
        <f t="shared" si="169"/>
        <v>0</v>
      </c>
      <c r="J433" s="16">
        <f t="shared" si="182"/>
        <v>0</v>
      </c>
      <c r="K433" s="16">
        <f t="shared" si="182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81"/>
        <v>0</v>
      </c>
      <c r="H434" s="16">
        <f t="shared" si="181"/>
        <v>0</v>
      </c>
      <c r="I434" s="12">
        <f t="shared" si="169"/>
        <v>0</v>
      </c>
      <c r="J434" s="16">
        <f t="shared" si="182"/>
        <v>0</v>
      </c>
      <c r="K434" s="16">
        <f t="shared" si="182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81"/>
        <v>0</v>
      </c>
      <c r="H435" s="16">
        <f t="shared" si="181"/>
        <v>0</v>
      </c>
      <c r="I435" s="12">
        <f t="shared" si="169"/>
        <v>0</v>
      </c>
      <c r="J435" s="16">
        <f t="shared" si="182"/>
        <v>0</v>
      </c>
      <c r="K435" s="16">
        <f t="shared" si="182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69"/>
        <v>0</v>
      </c>
      <c r="J436" s="20"/>
      <c r="K436" s="19"/>
    </row>
    <row r="437" spans="1:11" ht="38.25">
      <c r="A437" s="108" t="s">
        <v>582</v>
      </c>
      <c r="B437" s="117" t="s">
        <v>146</v>
      </c>
      <c r="C437" s="117" t="s">
        <v>152</v>
      </c>
      <c r="D437" s="117" t="s">
        <v>584</v>
      </c>
      <c r="E437" s="116"/>
      <c r="F437" s="116"/>
      <c r="G437" s="16">
        <f>G438</f>
        <v>0</v>
      </c>
      <c r="H437" s="16">
        <f>H438</f>
        <v>0</v>
      </c>
      <c r="I437" s="12">
        <f t="shared" si="169"/>
        <v>0</v>
      </c>
      <c r="J437" s="16">
        <f t="shared" ref="J437:K439" si="183">J438</f>
        <v>0</v>
      </c>
      <c r="K437" s="16">
        <f t="shared" si="183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584</v>
      </c>
      <c r="E438" s="116" t="s">
        <v>45</v>
      </c>
      <c r="F438" s="116"/>
      <c r="G438" s="16">
        <f t="shared" ref="G438:H439" si="184">G439</f>
        <v>0</v>
      </c>
      <c r="H438" s="16">
        <f t="shared" si="184"/>
        <v>0</v>
      </c>
      <c r="I438" s="12">
        <f t="shared" si="169"/>
        <v>0</v>
      </c>
      <c r="J438" s="16">
        <f t="shared" si="183"/>
        <v>0</v>
      </c>
      <c r="K438" s="16">
        <f t="shared" si="183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584</v>
      </c>
      <c r="E439" s="116" t="s">
        <v>53</v>
      </c>
      <c r="F439" s="116"/>
      <c r="G439" s="16">
        <f t="shared" si="184"/>
        <v>0</v>
      </c>
      <c r="H439" s="16">
        <f t="shared" si="184"/>
        <v>0</v>
      </c>
      <c r="I439" s="12">
        <f t="shared" si="169"/>
        <v>0</v>
      </c>
      <c r="J439" s="16">
        <f t="shared" si="183"/>
        <v>0</v>
      </c>
      <c r="K439" s="16">
        <f t="shared" si="183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584</v>
      </c>
      <c r="E440" s="116" t="s">
        <v>53</v>
      </c>
      <c r="F440" s="116" t="s">
        <v>17</v>
      </c>
      <c r="G440" s="16">
        <f>'[2]Бюджет 2025 г 1 чтение'!$H$363</f>
        <v>0</v>
      </c>
      <c r="H440" s="16"/>
      <c r="I440" s="12">
        <f t="shared" si="169"/>
        <v>0</v>
      </c>
      <c r="J440" s="20">
        <f>'[2]Бюджет 2025 г 1 чтение'!$I$363</f>
        <v>0</v>
      </c>
      <c r="K440" s="19">
        <f>'[2]Бюджет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85">G442</f>
        <v>300</v>
      </c>
      <c r="H441" s="16">
        <f t="shared" si="185"/>
        <v>0</v>
      </c>
      <c r="I441" s="12">
        <f t="shared" si="169"/>
        <v>300</v>
      </c>
      <c r="J441" s="16">
        <f t="shared" ref="J441:K443" si="186">J442</f>
        <v>300</v>
      </c>
      <c r="K441" s="16">
        <f t="shared" si="186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85"/>
        <v>300</v>
      </c>
      <c r="H442" s="16">
        <f t="shared" si="185"/>
        <v>0</v>
      </c>
      <c r="I442" s="12">
        <f t="shared" si="169"/>
        <v>300</v>
      </c>
      <c r="J442" s="16">
        <f t="shared" si="186"/>
        <v>300</v>
      </c>
      <c r="K442" s="16">
        <f t="shared" si="186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85"/>
        <v>300</v>
      </c>
      <c r="H443" s="16">
        <f t="shared" si="185"/>
        <v>0</v>
      </c>
      <c r="I443" s="12">
        <f t="shared" si="169"/>
        <v>300</v>
      </c>
      <c r="J443" s="16">
        <f t="shared" si="186"/>
        <v>300</v>
      </c>
      <c r="K443" s="16">
        <f t="shared" si="186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'[3]Поправки февраль'!$I$1557</f>
        <v>0</v>
      </c>
      <c r="I444" s="12">
        <f t="shared" si="169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87">G446+G452</f>
        <v>105</v>
      </c>
      <c r="H445" s="15">
        <f t="shared" ref="H445" si="188">H446+H452</f>
        <v>0</v>
      </c>
      <c r="I445" s="12">
        <f t="shared" si="169"/>
        <v>105</v>
      </c>
      <c r="J445" s="15">
        <f t="shared" si="187"/>
        <v>105</v>
      </c>
      <c r="K445" s="15">
        <f t="shared" si="187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69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89">G448</f>
        <v>0</v>
      </c>
      <c r="H447" s="16">
        <f t="shared" si="189"/>
        <v>0</v>
      </c>
      <c r="I447" s="12">
        <f t="shared" si="169"/>
        <v>0</v>
      </c>
      <c r="J447" s="16">
        <f t="shared" si="189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89"/>
        <v>0</v>
      </c>
      <c r="H448" s="16">
        <f t="shared" si="189"/>
        <v>0</v>
      </c>
      <c r="I448" s="12">
        <f t="shared" si="169"/>
        <v>0</v>
      </c>
      <c r="J448" s="16">
        <f t="shared" si="189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89"/>
        <v>0</v>
      </c>
      <c r="H449" s="36">
        <f t="shared" si="189"/>
        <v>0</v>
      </c>
      <c r="I449" s="12">
        <f t="shared" si="169"/>
        <v>0</v>
      </c>
      <c r="J449" s="36">
        <f t="shared" si="189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89"/>
        <v>0</v>
      </c>
      <c r="H450" s="36">
        <f t="shared" si="189"/>
        <v>0</v>
      </c>
      <c r="I450" s="12">
        <f t="shared" si="169"/>
        <v>0</v>
      </c>
      <c r="J450" s="36">
        <f t="shared" si="189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69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90">G453+G457</f>
        <v>105</v>
      </c>
      <c r="H452" s="16">
        <f t="shared" ref="H452" si="191">H453+H457</f>
        <v>0</v>
      </c>
      <c r="I452" s="12">
        <f t="shared" si="169"/>
        <v>105</v>
      </c>
      <c r="J452" s="16">
        <f t="shared" si="190"/>
        <v>105</v>
      </c>
      <c r="K452" s="16">
        <f t="shared" si="190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92">G454</f>
        <v>105</v>
      </c>
      <c r="H453" s="16">
        <f t="shared" si="192"/>
        <v>0</v>
      </c>
      <c r="I453" s="12">
        <f t="shared" si="169"/>
        <v>105</v>
      </c>
      <c r="J453" s="16">
        <f t="shared" si="192"/>
        <v>105</v>
      </c>
      <c r="K453" s="16">
        <f t="shared" si="192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92"/>
        <v>105</v>
      </c>
      <c r="H454" s="16">
        <f t="shared" si="192"/>
        <v>0</v>
      </c>
      <c r="I454" s="12">
        <f t="shared" si="169"/>
        <v>105</v>
      </c>
      <c r="J454" s="16">
        <f t="shared" si="192"/>
        <v>105</v>
      </c>
      <c r="K454" s="16">
        <f t="shared" si="192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92"/>
        <v>105</v>
      </c>
      <c r="H455" s="16">
        <f t="shared" si="192"/>
        <v>0</v>
      </c>
      <c r="I455" s="12">
        <f t="shared" si="169"/>
        <v>105</v>
      </c>
      <c r="J455" s="16">
        <f t="shared" si="192"/>
        <v>105</v>
      </c>
      <c r="K455" s="16">
        <f t="shared" si="192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'[2]Бюджет 2025 г 1 чтение'!$H$1538</f>
        <v>105</v>
      </c>
      <c r="H456" s="19">
        <f>'[3]Поправки февраль'!$I$1568</f>
        <v>0</v>
      </c>
      <c r="I456" s="12">
        <f t="shared" si="169"/>
        <v>105</v>
      </c>
      <c r="J456" s="20">
        <f>'[2]Бюджет 2025 г 1 чтение'!$I$1538</f>
        <v>105</v>
      </c>
      <c r="K456" s="19">
        <f>'[2]Бюджет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93">G458</f>
        <v>0</v>
      </c>
      <c r="H457" s="16">
        <f t="shared" si="193"/>
        <v>0</v>
      </c>
      <c r="I457" s="12">
        <f t="shared" si="169"/>
        <v>0</v>
      </c>
      <c r="J457" s="16">
        <f t="shared" si="193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93"/>
        <v>0</v>
      </c>
      <c r="H458" s="16">
        <f t="shared" si="193"/>
        <v>0</v>
      </c>
      <c r="I458" s="12">
        <f t="shared" si="169"/>
        <v>0</v>
      </c>
      <c r="J458" s="16">
        <f t="shared" si="193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93"/>
        <v>0</v>
      </c>
      <c r="H459" s="16">
        <f t="shared" si="193"/>
        <v>0</v>
      </c>
      <c r="I459" s="12">
        <f t="shared" si="169"/>
        <v>0</v>
      </c>
      <c r="J459" s="16">
        <f t="shared" si="193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69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0</v>
      </c>
      <c r="I461" s="12">
        <f t="shared" si="169"/>
        <v>2130.3000000000002</v>
      </c>
      <c r="J461" s="15">
        <f t="shared" ref="J461:K461" si="194">J462+J463+J464+J465</f>
        <v>1489.5</v>
      </c>
      <c r="K461" s="15">
        <f t="shared" si="194"/>
        <v>1749.4</v>
      </c>
      <c r="L461" s="109">
        <f>G466+G500+G472</f>
        <v>2130.3000000000002</v>
      </c>
      <c r="M461" s="109">
        <f t="shared" ref="M461:N461" si="195">J466+J500+J472</f>
        <v>1489.5</v>
      </c>
      <c r="N461" s="109">
        <f t="shared" si="195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0</v>
      </c>
      <c r="I462" s="12">
        <f t="shared" si="169"/>
        <v>2130.3000000000002</v>
      </c>
      <c r="J462" s="15">
        <f t="shared" ref="J462:K462" si="196">J471+J476+J494+J526+J533+J540+J545+J483+J486+J507+J511+J491+J523+J530+J537+J499+J551</f>
        <v>1489.5</v>
      </c>
      <c r="K462" s="15">
        <f t="shared" si="196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0</v>
      </c>
      <c r="I463" s="12">
        <f t="shared" si="169"/>
        <v>0</v>
      </c>
      <c r="J463" s="15">
        <f t="shared" ref="J463:K463" si="197">J512+J519+J556</f>
        <v>0</v>
      </c>
      <c r="K463" s="15">
        <f t="shared" si="197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0</v>
      </c>
      <c r="I464" s="12">
        <f t="shared" si="169"/>
        <v>0</v>
      </c>
      <c r="J464" s="15">
        <f t="shared" ref="J464:K464" si="198">J513+J560</f>
        <v>0</v>
      </c>
      <c r="K464" s="15">
        <f t="shared" si="198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99">G514</f>
        <v>0</v>
      </c>
      <c r="H465" s="15">
        <f t="shared" ref="H465" si="200">H514</f>
        <v>0</v>
      </c>
      <c r="I465" s="12">
        <f t="shared" si="169"/>
        <v>0</v>
      </c>
      <c r="J465" s="15">
        <f t="shared" si="199"/>
        <v>0</v>
      </c>
      <c r="K465" s="15">
        <f t="shared" si="199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69"/>
        <v>446.7</v>
      </c>
      <c r="J466" s="15">
        <f t="shared" ref="G466:K470" si="201">J467</f>
        <v>190</v>
      </c>
      <c r="K466" s="15">
        <f t="shared" si="201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201"/>
        <v>446.7</v>
      </c>
      <c r="H467" s="16">
        <f t="shared" si="201"/>
        <v>0</v>
      </c>
      <c r="I467" s="12">
        <f t="shared" si="169"/>
        <v>446.7</v>
      </c>
      <c r="J467" s="16">
        <f t="shared" si="201"/>
        <v>190</v>
      </c>
      <c r="K467" s="16">
        <f t="shared" si="201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201"/>
        <v>446.7</v>
      </c>
      <c r="H468" s="16">
        <f t="shared" si="201"/>
        <v>0</v>
      </c>
      <c r="I468" s="12">
        <f t="shared" si="169"/>
        <v>446.7</v>
      </c>
      <c r="J468" s="16">
        <f t="shared" si="201"/>
        <v>190</v>
      </c>
      <c r="K468" s="16">
        <f t="shared" si="201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201"/>
        <v>446.7</v>
      </c>
      <c r="H469" s="16">
        <f t="shared" si="201"/>
        <v>0</v>
      </c>
      <c r="I469" s="12">
        <f t="shared" si="169"/>
        <v>446.7</v>
      </c>
      <c r="J469" s="16">
        <f t="shared" si="201"/>
        <v>190</v>
      </c>
      <c r="K469" s="16">
        <f t="shared" si="201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201"/>
        <v>446.7</v>
      </c>
      <c r="H470" s="16">
        <f t="shared" si="201"/>
        <v>0</v>
      </c>
      <c r="I470" s="12">
        <f t="shared" si="169"/>
        <v>446.7</v>
      </c>
      <c r="J470" s="16">
        <f t="shared" si="201"/>
        <v>190</v>
      </c>
      <c r="K470" s="16">
        <f t="shared" si="201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'[2]Бюджет 2025 г 1 чтение'!$H$1545</f>
        <v>446.7</v>
      </c>
      <c r="H471" s="64">
        <f>'[3]Поправки февраль'!$I$1575</f>
        <v>0</v>
      </c>
      <c r="I471" s="12">
        <f t="shared" si="169"/>
        <v>446.7</v>
      </c>
      <c r="J471" s="22">
        <f>'[2]Бюджет 2025 г 1 чтение'!$I$1545</f>
        <v>190</v>
      </c>
      <c r="K471" s="22">
        <f>'[2]Бюджет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69"/>
        <v>90</v>
      </c>
      <c r="J472" s="15">
        <f t="shared" ref="J472:K472" si="202">J477+J487+J499</f>
        <v>70</v>
      </c>
      <c r="K472" s="15">
        <f t="shared" si="202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203">G474</f>
        <v>0</v>
      </c>
      <c r="H473" s="16">
        <f t="shared" si="203"/>
        <v>0</v>
      </c>
      <c r="I473" s="12">
        <f t="shared" ref="I473:I536" si="204">G473+H473</f>
        <v>0</v>
      </c>
      <c r="J473" s="16">
        <f t="shared" si="203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203"/>
        <v>0</v>
      </c>
      <c r="H474" s="16">
        <f t="shared" si="203"/>
        <v>0</v>
      </c>
      <c r="I474" s="12">
        <f t="shared" si="204"/>
        <v>0</v>
      </c>
      <c r="J474" s="16">
        <f t="shared" si="203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203"/>
        <v>0</v>
      </c>
      <c r="H475" s="16">
        <f t="shared" si="203"/>
        <v>0</v>
      </c>
      <c r="I475" s="12">
        <f t="shared" si="204"/>
        <v>0</v>
      </c>
      <c r="J475" s="16">
        <f t="shared" si="203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204"/>
        <v>0</v>
      </c>
      <c r="J476" s="16"/>
      <c r="K476" s="26"/>
    </row>
    <row r="477" spans="1:11" ht="28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205">G478</f>
        <v>0</v>
      </c>
      <c r="H477" s="16">
        <f t="shared" si="205"/>
        <v>0</v>
      </c>
      <c r="I477" s="12">
        <f t="shared" si="204"/>
        <v>0</v>
      </c>
      <c r="J477" s="16">
        <f t="shared" si="205"/>
        <v>0</v>
      </c>
      <c r="K477" s="16">
        <f t="shared" si="205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205"/>
        <v>0</v>
      </c>
      <c r="H478" s="16">
        <f t="shared" si="205"/>
        <v>0</v>
      </c>
      <c r="I478" s="12">
        <f t="shared" si="204"/>
        <v>0</v>
      </c>
      <c r="J478" s="16">
        <f t="shared" si="205"/>
        <v>0</v>
      </c>
      <c r="K478" s="16">
        <f t="shared" si="205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204"/>
        <v>0</v>
      </c>
      <c r="J479" s="16">
        <f t="shared" ref="J479:K479" si="206">J480+J484</f>
        <v>0</v>
      </c>
      <c r="K479" s="16">
        <f t="shared" si="206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204"/>
        <v>0</v>
      </c>
      <c r="J480" s="16">
        <f t="shared" ref="G480:K482" si="207">J481</f>
        <v>0</v>
      </c>
      <c r="K480" s="16">
        <f t="shared" si="207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207"/>
        <v>0</v>
      </c>
      <c r="H481" s="16">
        <f t="shared" si="207"/>
        <v>0</v>
      </c>
      <c r="I481" s="12">
        <f t="shared" si="204"/>
        <v>0</v>
      </c>
      <c r="J481" s="16">
        <f t="shared" si="207"/>
        <v>0</v>
      </c>
      <c r="K481" s="16">
        <f t="shared" si="207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207"/>
        <v>0</v>
      </c>
      <c r="H482" s="16">
        <f t="shared" si="207"/>
        <v>0</v>
      </c>
      <c r="I482" s="12">
        <f t="shared" si="204"/>
        <v>0</v>
      </c>
      <c r="J482" s="16">
        <f t="shared" si="207"/>
        <v>0</v>
      </c>
      <c r="K482" s="16">
        <f t="shared" si="207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204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208">G485</f>
        <v>0</v>
      </c>
      <c r="H484" s="16">
        <f t="shared" si="208"/>
        <v>0</v>
      </c>
      <c r="I484" s="12">
        <f t="shared" si="204"/>
        <v>0</v>
      </c>
      <c r="J484" s="16">
        <f t="shared" si="208"/>
        <v>0</v>
      </c>
      <c r="K484" s="16">
        <f t="shared" si="208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208"/>
        <v>0</v>
      </c>
      <c r="H485" s="16">
        <f t="shared" si="208"/>
        <v>0</v>
      </c>
      <c r="I485" s="12">
        <f t="shared" si="204"/>
        <v>0</v>
      </c>
      <c r="J485" s="16">
        <f t="shared" si="208"/>
        <v>0</v>
      </c>
      <c r="K485" s="16">
        <f t="shared" si="208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204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209">G488</f>
        <v>0</v>
      </c>
      <c r="H487" s="16">
        <f t="shared" si="209"/>
        <v>0</v>
      </c>
      <c r="I487" s="12">
        <f t="shared" si="204"/>
        <v>0</v>
      </c>
      <c r="J487" s="16">
        <f t="shared" si="209"/>
        <v>0</v>
      </c>
      <c r="K487" s="16">
        <f t="shared" si="209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210">G489+G492</f>
        <v>0</v>
      </c>
      <c r="H488" s="16">
        <f t="shared" ref="H488" si="211">H489+H492</f>
        <v>0</v>
      </c>
      <c r="I488" s="12">
        <f t="shared" si="204"/>
        <v>0</v>
      </c>
      <c r="J488" s="16">
        <f t="shared" si="210"/>
        <v>0</v>
      </c>
      <c r="K488" s="16">
        <f t="shared" si="210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212">G490</f>
        <v>0</v>
      </c>
      <c r="H489" s="16">
        <f t="shared" si="212"/>
        <v>0</v>
      </c>
      <c r="I489" s="12">
        <f t="shared" si="204"/>
        <v>0</v>
      </c>
      <c r="J489" s="16">
        <f t="shared" si="212"/>
        <v>0</v>
      </c>
      <c r="K489" s="16">
        <f t="shared" si="21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212"/>
        <v>0</v>
      </c>
      <c r="H490" s="16">
        <f t="shared" si="212"/>
        <v>0</v>
      </c>
      <c r="I490" s="12">
        <f t="shared" si="204"/>
        <v>0</v>
      </c>
      <c r="J490" s="16">
        <f t="shared" si="212"/>
        <v>0</v>
      </c>
      <c r="K490" s="16">
        <f t="shared" si="21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204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213">G493</f>
        <v>0</v>
      </c>
      <c r="H492" s="16">
        <f t="shared" si="213"/>
        <v>0</v>
      </c>
      <c r="I492" s="12">
        <f t="shared" si="204"/>
        <v>0</v>
      </c>
      <c r="J492" s="16">
        <f t="shared" si="213"/>
        <v>0</v>
      </c>
      <c r="K492" s="16">
        <f t="shared" si="21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213"/>
        <v>0</v>
      </c>
      <c r="H493" s="16">
        <f t="shared" si="213"/>
        <v>0</v>
      </c>
      <c r="I493" s="12">
        <f t="shared" si="204"/>
        <v>0</v>
      </c>
      <c r="J493" s="16">
        <f t="shared" si="213"/>
        <v>0</v>
      </c>
      <c r="K493" s="16">
        <f t="shared" si="21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204"/>
        <v>0</v>
      </c>
      <c r="J494" s="20"/>
      <c r="K494" s="19"/>
    </row>
    <row r="495" spans="1:11" ht="53.25" customHeight="1">
      <c r="A495" s="146" t="s">
        <v>644</v>
      </c>
      <c r="B495" s="18" t="s">
        <v>191</v>
      </c>
      <c r="C495" s="18" t="s">
        <v>197</v>
      </c>
      <c r="D495" s="134" t="s">
        <v>628</v>
      </c>
      <c r="E495" s="134"/>
      <c r="F495" s="134"/>
      <c r="G495" s="130">
        <f t="shared" ref="G495:K498" si="214">G496</f>
        <v>90</v>
      </c>
      <c r="H495" s="130">
        <f t="shared" si="214"/>
        <v>0</v>
      </c>
      <c r="I495" s="12">
        <f t="shared" si="204"/>
        <v>90</v>
      </c>
      <c r="J495" s="130">
        <f t="shared" si="214"/>
        <v>70</v>
      </c>
      <c r="K495" s="130">
        <f t="shared" si="21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629</v>
      </c>
      <c r="E496" s="134"/>
      <c r="F496" s="134"/>
      <c r="G496" s="130">
        <f t="shared" si="214"/>
        <v>90</v>
      </c>
      <c r="H496" s="130">
        <f t="shared" si="214"/>
        <v>0</v>
      </c>
      <c r="I496" s="12">
        <f t="shared" si="204"/>
        <v>90</v>
      </c>
      <c r="J496" s="130">
        <f t="shared" si="214"/>
        <v>70</v>
      </c>
      <c r="K496" s="130">
        <f t="shared" si="21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629</v>
      </c>
      <c r="E497" s="134" t="s">
        <v>45</v>
      </c>
      <c r="F497" s="134"/>
      <c r="G497" s="130">
        <f t="shared" si="214"/>
        <v>90</v>
      </c>
      <c r="H497" s="130">
        <f t="shared" si="214"/>
        <v>0</v>
      </c>
      <c r="I497" s="12">
        <f t="shared" si="204"/>
        <v>90</v>
      </c>
      <c r="J497" s="130">
        <f t="shared" si="214"/>
        <v>70</v>
      </c>
      <c r="K497" s="130">
        <f t="shared" si="21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629</v>
      </c>
      <c r="E498" s="134" t="s">
        <v>53</v>
      </c>
      <c r="F498" s="134"/>
      <c r="G498" s="130">
        <f t="shared" si="214"/>
        <v>90</v>
      </c>
      <c r="H498" s="130">
        <f t="shared" si="214"/>
        <v>0</v>
      </c>
      <c r="I498" s="12">
        <f t="shared" si="204"/>
        <v>90</v>
      </c>
      <c r="J498" s="130">
        <f t="shared" si="214"/>
        <v>70</v>
      </c>
      <c r="K498" s="130">
        <f t="shared" si="21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629</v>
      </c>
      <c r="E499" s="134" t="s">
        <v>53</v>
      </c>
      <c r="F499" s="134" t="s">
        <v>17</v>
      </c>
      <c r="G499" s="130">
        <f>'[2]Бюджет 2025 г 1 чтение'!$H$389</f>
        <v>90</v>
      </c>
      <c r="H499" s="130">
        <f>'[3]Поправки февраль'!$I$397</f>
        <v>0</v>
      </c>
      <c r="I499" s="12">
        <f t="shared" si="204"/>
        <v>90</v>
      </c>
      <c r="J499" s="130">
        <f>'[2]Бюджет 2025 г 1 чтение'!$I$389</f>
        <v>70</v>
      </c>
      <c r="K499" s="130">
        <f>'[2]Бюджет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204"/>
        <v>1593.6</v>
      </c>
      <c r="J500" s="15">
        <f>J501+J515+J541</f>
        <v>1229.5</v>
      </c>
      <c r="K500" s="15">
        <f t="shared" ref="K500" si="215">K501+K515+K541</f>
        <v>1529.4</v>
      </c>
    </row>
    <row r="501" spans="1:11" ht="26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216">G502</f>
        <v>0</v>
      </c>
      <c r="H501" s="16">
        <f t="shared" si="216"/>
        <v>0</v>
      </c>
      <c r="I501" s="12">
        <f t="shared" si="204"/>
        <v>0</v>
      </c>
      <c r="J501" s="16">
        <f t="shared" si="216"/>
        <v>0</v>
      </c>
      <c r="K501" s="16">
        <f t="shared" si="21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216"/>
        <v>0</v>
      </c>
      <c r="H502" s="16">
        <f t="shared" si="216"/>
        <v>0</v>
      </c>
      <c r="I502" s="12">
        <f t="shared" si="204"/>
        <v>0</v>
      </c>
      <c r="J502" s="16">
        <f t="shared" si="216"/>
        <v>0</v>
      </c>
      <c r="K502" s="16">
        <f t="shared" si="21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217">G504+G508</f>
        <v>0</v>
      </c>
      <c r="H503" s="16">
        <f t="shared" ref="H503" si="218">H504+H508</f>
        <v>0</v>
      </c>
      <c r="I503" s="12">
        <f t="shared" si="204"/>
        <v>0</v>
      </c>
      <c r="J503" s="16">
        <f t="shared" si="217"/>
        <v>0</v>
      </c>
      <c r="K503" s="16">
        <f t="shared" si="21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219">G505</f>
        <v>0</v>
      </c>
      <c r="H504" s="16">
        <f t="shared" si="219"/>
        <v>0</v>
      </c>
      <c r="I504" s="12">
        <f t="shared" si="204"/>
        <v>0</v>
      </c>
      <c r="J504" s="16">
        <f t="shared" si="219"/>
        <v>0</v>
      </c>
      <c r="K504" s="16">
        <f t="shared" si="219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219"/>
        <v>0</v>
      </c>
      <c r="H505" s="16">
        <f t="shared" si="219"/>
        <v>0</v>
      </c>
      <c r="I505" s="12">
        <f t="shared" si="204"/>
        <v>0</v>
      </c>
      <c r="J505" s="16">
        <f t="shared" si="219"/>
        <v>0</v>
      </c>
      <c r="K505" s="16">
        <f t="shared" si="219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219"/>
        <v>0</v>
      </c>
      <c r="H506" s="16">
        <f t="shared" si="219"/>
        <v>0</v>
      </c>
      <c r="I506" s="12">
        <f t="shared" si="204"/>
        <v>0</v>
      </c>
      <c r="J506" s="16">
        <f t="shared" si="219"/>
        <v>0</v>
      </c>
      <c r="K506" s="16">
        <f t="shared" si="219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204"/>
        <v>0</v>
      </c>
      <c r="J507" s="16"/>
      <c r="K507" s="26"/>
    </row>
    <row r="508" spans="1:11" ht="16.5" customHeight="1">
      <c r="A508" s="106" t="s">
        <v>564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204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204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204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204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204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204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204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204"/>
        <v>593.6</v>
      </c>
      <c r="J515" s="15">
        <f t="shared" ref="J515:K515" si="220">J516+J520+J527+J534</f>
        <v>529.5</v>
      </c>
      <c r="K515" s="15">
        <f t="shared" si="220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221">G517</f>
        <v>0</v>
      </c>
      <c r="H516" s="16">
        <f t="shared" si="221"/>
        <v>0</v>
      </c>
      <c r="I516" s="12">
        <f t="shared" si="204"/>
        <v>0</v>
      </c>
      <c r="J516" s="16">
        <f t="shared" si="221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221"/>
        <v>0</v>
      </c>
      <c r="H517" s="16">
        <f t="shared" si="221"/>
        <v>0</v>
      </c>
      <c r="I517" s="12">
        <f t="shared" si="204"/>
        <v>0</v>
      </c>
      <c r="J517" s="16">
        <f t="shared" si="221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221"/>
        <v>0</v>
      </c>
      <c r="H518" s="16">
        <f t="shared" si="221"/>
        <v>0</v>
      </c>
      <c r="I518" s="12">
        <f t="shared" si="204"/>
        <v>0</v>
      </c>
      <c r="J518" s="16">
        <f t="shared" si="221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204"/>
        <v>0</v>
      </c>
      <c r="J519" s="16"/>
      <c r="K519" s="26"/>
    </row>
    <row r="520" spans="1:11" ht="24" customHeight="1">
      <c r="A520" s="33" t="s">
        <v>518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222">G524+G521</f>
        <v>137</v>
      </c>
      <c r="H520" s="16">
        <f t="shared" ref="H520" si="223">H524+H521</f>
        <v>0</v>
      </c>
      <c r="I520" s="12">
        <f t="shared" si="204"/>
        <v>137</v>
      </c>
      <c r="J520" s="16">
        <f t="shared" si="222"/>
        <v>137</v>
      </c>
      <c r="K520" s="16">
        <f t="shared" si="222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224">G522</f>
        <v>50</v>
      </c>
      <c r="H521" s="16">
        <f t="shared" si="224"/>
        <v>0</v>
      </c>
      <c r="I521" s="12">
        <f t="shared" si="204"/>
        <v>50</v>
      </c>
      <c r="J521" s="16">
        <f t="shared" si="224"/>
        <v>50</v>
      </c>
      <c r="K521" s="16">
        <f t="shared" si="224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224"/>
        <v>50</v>
      </c>
      <c r="H522" s="16">
        <f t="shared" si="224"/>
        <v>0</v>
      </c>
      <c r="I522" s="12">
        <f t="shared" si="204"/>
        <v>50</v>
      </c>
      <c r="J522" s="16">
        <f t="shared" si="224"/>
        <v>50</v>
      </c>
      <c r="K522" s="16">
        <f t="shared" si="224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'[2]Бюджет 2025 г 1 чтение'!$H$418</f>
        <v>50</v>
      </c>
      <c r="H523" s="64">
        <f>'[3]Поправки февраль'!$I$426</f>
        <v>0</v>
      </c>
      <c r="I523" s="12">
        <f t="shared" si="204"/>
        <v>50</v>
      </c>
      <c r="J523" s="22">
        <f>'[2]Бюджет 2025 г 1 чтение'!$I$418</f>
        <v>50</v>
      </c>
      <c r="K523" s="22">
        <f>'[2]Бюджет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225">G525</f>
        <v>87</v>
      </c>
      <c r="H524" s="16">
        <f t="shared" si="225"/>
        <v>0</v>
      </c>
      <c r="I524" s="12">
        <f t="shared" si="204"/>
        <v>87</v>
      </c>
      <c r="J524" s="16">
        <f t="shared" si="225"/>
        <v>87</v>
      </c>
      <c r="K524" s="16">
        <f t="shared" si="225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225"/>
        <v>87</v>
      </c>
      <c r="H525" s="16">
        <f t="shared" si="225"/>
        <v>0</v>
      </c>
      <c r="I525" s="12">
        <f t="shared" si="204"/>
        <v>87</v>
      </c>
      <c r="J525" s="16">
        <f t="shared" si="225"/>
        <v>87</v>
      </c>
      <c r="K525" s="16">
        <f t="shared" si="225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'[2]Бюджет 2025 г 1 чтение'!$H$650</f>
        <v>87</v>
      </c>
      <c r="H526" s="64">
        <f>'[3]Поправки февраль'!$I$659</f>
        <v>0</v>
      </c>
      <c r="I526" s="12">
        <f t="shared" si="204"/>
        <v>87</v>
      </c>
      <c r="J526" s="22">
        <f>'[2]Бюджет 2025 г 1 чтение'!$I$650</f>
        <v>87</v>
      </c>
      <c r="K526" s="22">
        <f>'[2]Бюджет 2025 г 1 чтение'!$J$650</f>
        <v>87</v>
      </c>
    </row>
    <row r="527" spans="1:11" ht="75" customHeight="1">
      <c r="A527" s="159" t="s">
        <v>519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226">G531+G528</f>
        <v>162.5</v>
      </c>
      <c r="H527" s="16">
        <f t="shared" ref="H527" si="227">H531+H528</f>
        <v>0</v>
      </c>
      <c r="I527" s="12">
        <f t="shared" si="204"/>
        <v>162.5</v>
      </c>
      <c r="J527" s="16">
        <f t="shared" si="226"/>
        <v>162.5</v>
      </c>
      <c r="K527" s="16">
        <f t="shared" si="226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228">G529</f>
        <v>50</v>
      </c>
      <c r="H528" s="16">
        <f t="shared" si="228"/>
        <v>0</v>
      </c>
      <c r="I528" s="12">
        <f t="shared" si="204"/>
        <v>50</v>
      </c>
      <c r="J528" s="16">
        <f t="shared" si="228"/>
        <v>50</v>
      </c>
      <c r="K528" s="16">
        <f t="shared" si="228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228"/>
        <v>50</v>
      </c>
      <c r="H529" s="16">
        <f t="shared" si="228"/>
        <v>0</v>
      </c>
      <c r="I529" s="12">
        <f t="shared" si="204"/>
        <v>50</v>
      </c>
      <c r="J529" s="16">
        <f t="shared" si="228"/>
        <v>50</v>
      </c>
      <c r="K529" s="16">
        <f t="shared" si="228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'[2]Бюджет 2025 г 1 чтение'!$H$410</f>
        <v>50</v>
      </c>
      <c r="H530" s="130">
        <f>'[3]Поправки февраль'!$I$418</f>
        <v>0</v>
      </c>
      <c r="I530" s="12">
        <f t="shared" si="204"/>
        <v>50</v>
      </c>
      <c r="J530" s="22">
        <f>'[2]Бюджет 2025 г 1 чтение'!$I$410</f>
        <v>50</v>
      </c>
      <c r="K530" s="22">
        <f>'[2]Бюджет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229">G532</f>
        <v>112.5</v>
      </c>
      <c r="H531" s="16">
        <f t="shared" si="229"/>
        <v>0</v>
      </c>
      <c r="I531" s="12">
        <f t="shared" si="204"/>
        <v>112.5</v>
      </c>
      <c r="J531" s="16">
        <f t="shared" si="229"/>
        <v>112.5</v>
      </c>
      <c r="K531" s="16">
        <f t="shared" si="229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229"/>
        <v>112.5</v>
      </c>
      <c r="H532" s="16">
        <f t="shared" si="229"/>
        <v>0</v>
      </c>
      <c r="I532" s="12">
        <f t="shared" si="204"/>
        <v>112.5</v>
      </c>
      <c r="J532" s="16">
        <f t="shared" si="229"/>
        <v>112.5</v>
      </c>
      <c r="K532" s="16">
        <f t="shared" si="229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'[2]Бюджет 2025 г 1 чтение'!$H$634</f>
        <v>112.5</v>
      </c>
      <c r="H533" s="147">
        <f>'[3]Поправки февраль'!$I$643</f>
        <v>0</v>
      </c>
      <c r="I533" s="12">
        <f t="shared" si="204"/>
        <v>112.5</v>
      </c>
      <c r="J533" s="19">
        <f>'[2]Бюджет 2025 г 1 чтение'!$I$634</f>
        <v>112.5</v>
      </c>
      <c r="K533" s="19">
        <f>'[2]Бюджет 2025 г 1 чтение'!$J$634</f>
        <v>112.4</v>
      </c>
    </row>
    <row r="534" spans="1:11" ht="24.75" customHeight="1">
      <c r="A534" s="159" t="s">
        <v>520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230">G538+G535</f>
        <v>294.10000000000002</v>
      </c>
      <c r="H534" s="16">
        <f t="shared" ref="H534" si="231">H538+H535</f>
        <v>0</v>
      </c>
      <c r="I534" s="12">
        <f t="shared" si="204"/>
        <v>294.10000000000002</v>
      </c>
      <c r="J534" s="16">
        <f t="shared" si="230"/>
        <v>230</v>
      </c>
      <c r="K534" s="16">
        <f t="shared" si="230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232">G536</f>
        <v>104.1</v>
      </c>
      <c r="H535" s="16">
        <f t="shared" si="232"/>
        <v>0</v>
      </c>
      <c r="I535" s="12">
        <f t="shared" si="204"/>
        <v>104.1</v>
      </c>
      <c r="J535" s="16">
        <f t="shared" si="232"/>
        <v>40</v>
      </c>
      <c r="K535" s="16">
        <f t="shared" si="232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232"/>
        <v>104.1</v>
      </c>
      <c r="H536" s="16">
        <f t="shared" si="232"/>
        <v>0</v>
      </c>
      <c r="I536" s="12">
        <f t="shared" si="204"/>
        <v>104.1</v>
      </c>
      <c r="J536" s="16">
        <f t="shared" si="232"/>
        <v>40</v>
      </c>
      <c r="K536" s="16">
        <f t="shared" si="232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'[2]Бюджет 2025 г 1 чтение'!$H$414</f>
        <v>104.1</v>
      </c>
      <c r="H537" s="130">
        <f>'[3]Поправки февраль'!$I$422</f>
        <v>0</v>
      </c>
      <c r="I537" s="12">
        <f t="shared" ref="I537:I600" si="233">G537+H537</f>
        <v>104.1</v>
      </c>
      <c r="J537" s="22">
        <f>'[2]Бюджет 2025 г 1 чтение'!$I$414</f>
        <v>40</v>
      </c>
      <c r="K537" s="22">
        <f>'[2]Бюджет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34">G539</f>
        <v>190</v>
      </c>
      <c r="H538" s="16">
        <f t="shared" si="234"/>
        <v>0</v>
      </c>
      <c r="I538" s="12">
        <f t="shared" si="233"/>
        <v>190</v>
      </c>
      <c r="J538" s="16">
        <f t="shared" si="234"/>
        <v>190</v>
      </c>
      <c r="K538" s="16">
        <f t="shared" si="234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34"/>
        <v>190</v>
      </c>
      <c r="H539" s="16">
        <f t="shared" si="234"/>
        <v>0</v>
      </c>
      <c r="I539" s="12">
        <f t="shared" si="233"/>
        <v>190</v>
      </c>
      <c r="J539" s="16">
        <f t="shared" si="234"/>
        <v>190</v>
      </c>
      <c r="K539" s="16">
        <f t="shared" si="234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'[2]Бюджет 2025 г 1 чтение'!$H$642</f>
        <v>190</v>
      </c>
      <c r="H540" s="130">
        <f>'[3]Поправки февраль'!$I$651</f>
        <v>0</v>
      </c>
      <c r="I540" s="12">
        <f t="shared" si="233"/>
        <v>190</v>
      </c>
      <c r="J540" s="22">
        <f>'[2]Бюджет 2025 г 1 чтение'!$I$642</f>
        <v>190</v>
      </c>
      <c r="K540" s="22">
        <f>'[2]Бюджет 2025 г 1 чтение'!$J$642</f>
        <v>190</v>
      </c>
    </row>
    <row r="541" spans="1:11" ht="60.75" customHeight="1">
      <c r="A541" s="119" t="s">
        <v>534</v>
      </c>
      <c r="B541" s="28" t="s">
        <v>191</v>
      </c>
      <c r="C541" s="28" t="s">
        <v>215</v>
      </c>
      <c r="D541" s="120" t="s">
        <v>535</v>
      </c>
      <c r="E541" s="28"/>
      <c r="F541" s="28"/>
      <c r="G541" s="16">
        <f>G543</f>
        <v>1000</v>
      </c>
      <c r="H541" s="16">
        <f>H543</f>
        <v>0</v>
      </c>
      <c r="I541" s="12">
        <f t="shared" si="233"/>
        <v>1000</v>
      </c>
      <c r="J541" s="16">
        <f t="shared" ref="J541:K541" si="235">J543</f>
        <v>700</v>
      </c>
      <c r="K541" s="16">
        <f t="shared" si="235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536</v>
      </c>
      <c r="E542" s="28"/>
      <c r="F542" s="28"/>
      <c r="G542" s="16">
        <f>G543</f>
        <v>1000</v>
      </c>
      <c r="H542" s="16">
        <f>H543</f>
        <v>0</v>
      </c>
      <c r="I542" s="12">
        <f t="shared" si="233"/>
        <v>1000</v>
      </c>
      <c r="J542" s="16">
        <f t="shared" ref="J542:K542" si="236">J543</f>
        <v>700</v>
      </c>
      <c r="K542" s="16">
        <f t="shared" si="236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536</v>
      </c>
      <c r="E543" s="24" t="s">
        <v>45</v>
      </c>
      <c r="F543" s="24"/>
      <c r="G543" s="16">
        <f t="shared" ref="G543:K544" si="237">G544</f>
        <v>1000</v>
      </c>
      <c r="H543" s="16">
        <f t="shared" si="237"/>
        <v>0</v>
      </c>
      <c r="I543" s="12">
        <f t="shared" si="233"/>
        <v>1000</v>
      </c>
      <c r="J543" s="16">
        <f t="shared" si="237"/>
        <v>700</v>
      </c>
      <c r="K543" s="16">
        <f t="shared" si="237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536</v>
      </c>
      <c r="E544" s="24" t="s">
        <v>53</v>
      </c>
      <c r="F544" s="24"/>
      <c r="G544" s="16">
        <f t="shared" si="237"/>
        <v>1000</v>
      </c>
      <c r="H544" s="16">
        <f t="shared" si="237"/>
        <v>0</v>
      </c>
      <c r="I544" s="12">
        <f t="shared" si="233"/>
        <v>1000</v>
      </c>
      <c r="J544" s="16">
        <f t="shared" si="237"/>
        <v>700</v>
      </c>
      <c r="K544" s="16">
        <f t="shared" si="237"/>
        <v>1000</v>
      </c>
    </row>
    <row r="545" spans="1:11">
      <c r="A545" s="17" t="s">
        <v>16</v>
      </c>
      <c r="B545" s="24" t="s">
        <v>191</v>
      </c>
      <c r="C545" s="24" t="s">
        <v>215</v>
      </c>
      <c r="D545" s="121" t="s">
        <v>536</v>
      </c>
      <c r="E545" s="24" t="s">
        <v>53</v>
      </c>
      <c r="F545" s="24" t="s">
        <v>17</v>
      </c>
      <c r="G545" s="19">
        <f>'[2]Бюджет 2025 г 1 чтение'!$H$455</f>
        <v>1000</v>
      </c>
      <c r="H545" s="19">
        <f>'[3]Поправки февраль'!$I$463</f>
        <v>0</v>
      </c>
      <c r="I545" s="12">
        <f t="shared" si="233"/>
        <v>1000</v>
      </c>
      <c r="J545" s="20">
        <f>'[2]Бюджет 2025 г 1 чтение'!$I$455</f>
        <v>700</v>
      </c>
      <c r="K545" s="26">
        <f>'[2]Бюджет 2025 г 1 чтение'!$J$455</f>
        <v>1000</v>
      </c>
    </row>
    <row r="546" spans="1:11" ht="25.5">
      <c r="A546" s="161" t="s">
        <v>656</v>
      </c>
      <c r="B546" s="24" t="s">
        <v>191</v>
      </c>
      <c r="C546" s="24" t="s">
        <v>668</v>
      </c>
      <c r="D546" s="134"/>
      <c r="E546" s="134" t="s">
        <v>664</v>
      </c>
      <c r="F546" s="134"/>
      <c r="G546" s="19">
        <f>G547</f>
        <v>0</v>
      </c>
      <c r="H546" s="19">
        <f>H547</f>
        <v>0</v>
      </c>
      <c r="I546" s="12">
        <f t="shared" si="233"/>
        <v>0</v>
      </c>
      <c r="J546" s="20"/>
      <c r="K546" s="26"/>
    </row>
    <row r="547" spans="1:11" ht="38.25" hidden="1">
      <c r="A547" s="106" t="s">
        <v>657</v>
      </c>
      <c r="B547" s="24" t="s">
        <v>191</v>
      </c>
      <c r="C547" s="24" t="s">
        <v>668</v>
      </c>
      <c r="D547" s="134" t="s">
        <v>203</v>
      </c>
      <c r="E547" s="134"/>
      <c r="F547" s="134"/>
      <c r="G547" s="19">
        <f>G548+G552+G557</f>
        <v>0</v>
      </c>
      <c r="H547" s="19">
        <f>H548+H552+H557</f>
        <v>0</v>
      </c>
      <c r="I547" s="12">
        <f t="shared" si="233"/>
        <v>0</v>
      </c>
      <c r="J547" s="19">
        <f t="shared" ref="J547:K547" si="238">J548+J552+J557</f>
        <v>0</v>
      </c>
      <c r="K547" s="19">
        <f t="shared" si="238"/>
        <v>0</v>
      </c>
    </row>
    <row r="548" spans="1:11" ht="51" hidden="1">
      <c r="A548" s="106" t="s">
        <v>658</v>
      </c>
      <c r="B548" s="24" t="s">
        <v>191</v>
      </c>
      <c r="C548" s="24" t="s">
        <v>668</v>
      </c>
      <c r="D548" s="9" t="s">
        <v>205</v>
      </c>
      <c r="E548" s="134"/>
      <c r="F548" s="134"/>
      <c r="G548" s="19">
        <f t="shared" ref="G548:H550" si="239">G549</f>
        <v>0</v>
      </c>
      <c r="H548" s="19">
        <f t="shared" si="239"/>
        <v>0</v>
      </c>
      <c r="I548" s="12">
        <f t="shared" si="233"/>
        <v>0</v>
      </c>
      <c r="J548" s="19">
        <f t="shared" ref="J548:K548" si="240">J549</f>
        <v>0</v>
      </c>
      <c r="K548" s="19">
        <f t="shared" si="240"/>
        <v>0</v>
      </c>
    </row>
    <row r="549" spans="1:11" ht="51" hidden="1">
      <c r="A549" s="106" t="s">
        <v>659</v>
      </c>
      <c r="B549" s="24" t="s">
        <v>191</v>
      </c>
      <c r="C549" s="24" t="s">
        <v>668</v>
      </c>
      <c r="D549" s="9" t="s">
        <v>665</v>
      </c>
      <c r="E549" s="24" t="s">
        <v>209</v>
      </c>
      <c r="F549" s="24"/>
      <c r="G549" s="19">
        <f t="shared" si="239"/>
        <v>0</v>
      </c>
      <c r="H549" s="19">
        <f t="shared" si="239"/>
        <v>0</v>
      </c>
      <c r="I549" s="12">
        <f t="shared" si="233"/>
        <v>0</v>
      </c>
      <c r="J549" s="19">
        <f t="shared" ref="J549:K549" si="241">J550</f>
        <v>0</v>
      </c>
      <c r="K549" s="19">
        <f t="shared" si="241"/>
        <v>0</v>
      </c>
    </row>
    <row r="550" spans="1:11" ht="36" hidden="1">
      <c r="A550" s="68" t="s">
        <v>439</v>
      </c>
      <c r="B550" s="24" t="s">
        <v>191</v>
      </c>
      <c r="C550" s="24" t="s">
        <v>668</v>
      </c>
      <c r="D550" s="9" t="s">
        <v>665</v>
      </c>
      <c r="E550" s="24" t="s">
        <v>440</v>
      </c>
      <c r="F550" s="24"/>
      <c r="G550" s="19">
        <f t="shared" si="239"/>
        <v>0</v>
      </c>
      <c r="H550" s="19">
        <f t="shared" si="239"/>
        <v>0</v>
      </c>
      <c r="I550" s="12">
        <f t="shared" si="233"/>
        <v>0</v>
      </c>
      <c r="J550" s="19">
        <f t="shared" ref="J550:K550" si="242">J551</f>
        <v>0</v>
      </c>
      <c r="K550" s="19">
        <f t="shared" si="242"/>
        <v>0</v>
      </c>
    </row>
    <row r="551" spans="1:11" hidden="1">
      <c r="A551" s="68" t="s">
        <v>210</v>
      </c>
      <c r="B551" s="24" t="s">
        <v>191</v>
      </c>
      <c r="C551" s="24" t="s">
        <v>668</v>
      </c>
      <c r="D551" s="9" t="s">
        <v>665</v>
      </c>
      <c r="E551" s="24" t="s">
        <v>211</v>
      </c>
      <c r="F551" s="24" t="s">
        <v>17</v>
      </c>
      <c r="G551" s="19">
        <f>'[2]Бюджет 2025 г 1 чтение'!$H$432</f>
        <v>0</v>
      </c>
      <c r="H551" s="19"/>
      <c r="I551" s="12">
        <f t="shared" si="233"/>
        <v>0</v>
      </c>
      <c r="J551" s="20">
        <f>'[2]Бюджет 2025 г 1 чтение'!$I$432</f>
        <v>0</v>
      </c>
      <c r="K551" s="26">
        <f>'[2]Бюджет 2025 г 1 чтение'!$J$432</f>
        <v>0</v>
      </c>
    </row>
    <row r="552" spans="1:11" hidden="1">
      <c r="A552" s="162" t="s">
        <v>16</v>
      </c>
      <c r="B552" s="24" t="s">
        <v>191</v>
      </c>
      <c r="C552" s="24" t="s">
        <v>668</v>
      </c>
      <c r="D552" s="121"/>
      <c r="E552" s="24"/>
      <c r="F552" s="24"/>
      <c r="G552" s="19">
        <f t="shared" ref="G552:H555" si="243">G553</f>
        <v>0</v>
      </c>
      <c r="H552" s="19">
        <f t="shared" si="243"/>
        <v>0</v>
      </c>
      <c r="I552" s="12">
        <f t="shared" si="233"/>
        <v>0</v>
      </c>
      <c r="J552" s="19">
        <f t="shared" ref="J552:K552" si="244">J553</f>
        <v>0</v>
      </c>
      <c r="K552" s="19">
        <f t="shared" si="244"/>
        <v>0</v>
      </c>
    </row>
    <row r="553" spans="1:11" ht="51" hidden="1">
      <c r="A553" s="106" t="s">
        <v>660</v>
      </c>
      <c r="B553" s="24" t="s">
        <v>191</v>
      </c>
      <c r="C553" s="24" t="s">
        <v>668</v>
      </c>
      <c r="D553" s="9" t="s">
        <v>666</v>
      </c>
      <c r="E553" s="134"/>
      <c r="F553" s="134"/>
      <c r="G553" s="19">
        <f t="shared" si="243"/>
        <v>0</v>
      </c>
      <c r="H553" s="19">
        <f t="shared" si="243"/>
        <v>0</v>
      </c>
      <c r="I553" s="12">
        <f t="shared" si="233"/>
        <v>0</v>
      </c>
      <c r="J553" s="19">
        <f t="shared" ref="J553:K553" si="245">J554</f>
        <v>0</v>
      </c>
      <c r="K553" s="19">
        <f t="shared" si="245"/>
        <v>0</v>
      </c>
    </row>
    <row r="554" spans="1:11" ht="36" hidden="1">
      <c r="A554" s="68" t="s">
        <v>439</v>
      </c>
      <c r="B554" s="24" t="s">
        <v>191</v>
      </c>
      <c r="C554" s="24" t="s">
        <v>668</v>
      </c>
      <c r="D554" s="9" t="s">
        <v>666</v>
      </c>
      <c r="E554" s="24" t="s">
        <v>209</v>
      </c>
      <c r="F554" s="24"/>
      <c r="G554" s="19">
        <f t="shared" si="243"/>
        <v>0</v>
      </c>
      <c r="H554" s="19">
        <f t="shared" si="243"/>
        <v>0</v>
      </c>
      <c r="I554" s="12">
        <f t="shared" si="233"/>
        <v>0</v>
      </c>
      <c r="J554" s="19">
        <f t="shared" ref="J554:K554" si="246">J555</f>
        <v>0</v>
      </c>
      <c r="K554" s="19">
        <f t="shared" si="246"/>
        <v>0</v>
      </c>
    </row>
    <row r="555" spans="1:11" hidden="1">
      <c r="A555" s="68" t="s">
        <v>210</v>
      </c>
      <c r="B555" s="24" t="s">
        <v>191</v>
      </c>
      <c r="C555" s="24" t="s">
        <v>668</v>
      </c>
      <c r="D555" s="9" t="s">
        <v>666</v>
      </c>
      <c r="E555" s="24" t="s">
        <v>440</v>
      </c>
      <c r="F555" s="24"/>
      <c r="G555" s="19">
        <f t="shared" si="243"/>
        <v>0</v>
      </c>
      <c r="H555" s="19">
        <f t="shared" si="243"/>
        <v>0</v>
      </c>
      <c r="I555" s="12">
        <f t="shared" si="233"/>
        <v>0</v>
      </c>
      <c r="J555" s="19">
        <f t="shared" ref="J555:K555" si="247">J556</f>
        <v>0</v>
      </c>
      <c r="K555" s="19">
        <f t="shared" si="247"/>
        <v>0</v>
      </c>
    </row>
    <row r="556" spans="1:11" hidden="1">
      <c r="A556" s="162" t="s">
        <v>661</v>
      </c>
      <c r="B556" s="24" t="s">
        <v>191</v>
      </c>
      <c r="C556" s="24" t="s">
        <v>668</v>
      </c>
      <c r="D556" s="9" t="s">
        <v>666</v>
      </c>
      <c r="E556" s="24" t="s">
        <v>211</v>
      </c>
      <c r="F556" s="24" t="s">
        <v>10</v>
      </c>
      <c r="G556" s="16">
        <f>'[2]Бюджет 2025 г 1 чтение'!$H$436</f>
        <v>0</v>
      </c>
      <c r="H556" s="16"/>
      <c r="I556" s="12">
        <f t="shared" si="233"/>
        <v>0</v>
      </c>
      <c r="J556" s="20">
        <f>'[2]Бюджет 2025 г 1 чтение'!$I$436</f>
        <v>0</v>
      </c>
      <c r="K556" s="26">
        <f>'[2]Бюджет 2025 г 1 чтение'!$J$436</f>
        <v>0</v>
      </c>
    </row>
    <row r="557" spans="1:11" ht="63.75" hidden="1">
      <c r="A557" s="106" t="s">
        <v>662</v>
      </c>
      <c r="B557" s="24" t="s">
        <v>191</v>
      </c>
      <c r="C557" s="24" t="s">
        <v>668</v>
      </c>
      <c r="D557" s="9" t="s">
        <v>667</v>
      </c>
      <c r="E557" s="134"/>
      <c r="F557" s="134"/>
      <c r="G557" s="19">
        <f t="shared" ref="G557:H559" si="248">G558</f>
        <v>0</v>
      </c>
      <c r="H557" s="19">
        <f t="shared" si="248"/>
        <v>0</v>
      </c>
      <c r="I557" s="12">
        <f t="shared" si="233"/>
        <v>0</v>
      </c>
      <c r="J557" s="19">
        <f t="shared" ref="J557:K557" si="249">J558</f>
        <v>0</v>
      </c>
      <c r="K557" s="19">
        <f t="shared" si="249"/>
        <v>0</v>
      </c>
    </row>
    <row r="558" spans="1:11" ht="36" hidden="1">
      <c r="A558" s="68" t="s">
        <v>439</v>
      </c>
      <c r="B558" s="24" t="s">
        <v>191</v>
      </c>
      <c r="C558" s="24" t="s">
        <v>668</v>
      </c>
      <c r="D558" s="9" t="s">
        <v>667</v>
      </c>
      <c r="E558" s="24" t="s">
        <v>209</v>
      </c>
      <c r="F558" s="24"/>
      <c r="G558" s="19">
        <f t="shared" si="248"/>
        <v>0</v>
      </c>
      <c r="H558" s="19">
        <f t="shared" si="248"/>
        <v>0</v>
      </c>
      <c r="I558" s="12">
        <f t="shared" si="233"/>
        <v>0</v>
      </c>
      <c r="J558" s="19">
        <f t="shared" ref="J558:K558" si="250">J559</f>
        <v>0</v>
      </c>
      <c r="K558" s="19">
        <f t="shared" si="250"/>
        <v>0</v>
      </c>
    </row>
    <row r="559" spans="1:11" hidden="1">
      <c r="A559" s="68" t="s">
        <v>210</v>
      </c>
      <c r="B559" s="24" t="s">
        <v>191</v>
      </c>
      <c r="C559" s="24" t="s">
        <v>668</v>
      </c>
      <c r="D559" s="9" t="s">
        <v>667</v>
      </c>
      <c r="E559" s="24" t="s">
        <v>440</v>
      </c>
      <c r="F559" s="24"/>
      <c r="G559" s="19">
        <f t="shared" si="248"/>
        <v>0</v>
      </c>
      <c r="H559" s="19">
        <f t="shared" si="248"/>
        <v>0</v>
      </c>
      <c r="I559" s="12">
        <f t="shared" si="233"/>
        <v>0</v>
      </c>
      <c r="J559" s="19">
        <f t="shared" ref="J559:K559" si="251">J560</f>
        <v>0</v>
      </c>
      <c r="K559" s="19">
        <f t="shared" si="251"/>
        <v>0</v>
      </c>
    </row>
    <row r="560" spans="1:11" hidden="1">
      <c r="A560" s="162" t="s">
        <v>663</v>
      </c>
      <c r="B560" s="24" t="s">
        <v>191</v>
      </c>
      <c r="C560" s="24" t="s">
        <v>668</v>
      </c>
      <c r="D560" s="9" t="s">
        <v>667</v>
      </c>
      <c r="E560" s="24" t="s">
        <v>211</v>
      </c>
      <c r="F560" s="24" t="s">
        <v>11</v>
      </c>
      <c r="G560" s="19">
        <f>'[2]Бюджет 2025 г 1 чтение'!$H$440</f>
        <v>0</v>
      </c>
      <c r="H560" s="19"/>
      <c r="I560" s="12">
        <f t="shared" si="233"/>
        <v>0</v>
      </c>
      <c r="J560" s="20">
        <f>'[2]Бюджет 2025 г 1 чтение'!$I$440</f>
        <v>0</v>
      </c>
      <c r="K560" s="26">
        <f>'[2]Бюджет 2025 г 1 чтение'!$J$440</f>
        <v>0</v>
      </c>
    </row>
    <row r="561" spans="1:14" ht="21" hidden="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52">G562+G563+G564</f>
        <v>0</v>
      </c>
      <c r="H561" s="16">
        <f t="shared" ref="H561" si="253">H562+H563+H564</f>
        <v>0</v>
      </c>
      <c r="I561" s="12">
        <f t="shared" si="233"/>
        <v>0</v>
      </c>
      <c r="J561" s="16">
        <f t="shared" si="252"/>
        <v>0</v>
      </c>
      <c r="K561" s="26"/>
    </row>
    <row r="562" spans="1:14" ht="83.45" hidden="1" customHeight="1">
      <c r="A562" s="162" t="s">
        <v>645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52"/>
        <v>0</v>
      </c>
      <c r="H562" s="16">
        <f t="shared" ref="H562" si="254">H563+H564+H565</f>
        <v>0</v>
      </c>
      <c r="I562" s="12">
        <f t="shared" si="233"/>
        <v>0</v>
      </c>
      <c r="J562" s="16">
        <f t="shared" si="252"/>
        <v>0</v>
      </c>
      <c r="K562" s="26"/>
    </row>
    <row r="563" spans="1:14" ht="33.75" hidden="1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52"/>
        <v>0</v>
      </c>
      <c r="H563" s="16">
        <f t="shared" ref="H563" si="255">H564+H565+H566</f>
        <v>0</v>
      </c>
      <c r="I563" s="12">
        <f t="shared" si="233"/>
        <v>0</v>
      </c>
      <c r="J563" s="16">
        <f t="shared" si="252"/>
        <v>0</v>
      </c>
      <c r="K563" s="26"/>
    </row>
    <row r="564" spans="1:14" hidden="1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52"/>
        <v>0</v>
      </c>
      <c r="H564" s="16">
        <f t="shared" ref="H564" si="256">H565+H566+H567</f>
        <v>0</v>
      </c>
      <c r="I564" s="12">
        <f t="shared" si="233"/>
        <v>0</v>
      </c>
      <c r="J564" s="16">
        <f t="shared" si="252"/>
        <v>0</v>
      </c>
      <c r="K564" s="26"/>
    </row>
    <row r="565" spans="1:14" hidden="1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233"/>
        <v>0</v>
      </c>
      <c r="J565" s="20"/>
      <c r="K565" s="26"/>
    </row>
    <row r="566" spans="1:14" hidden="1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233"/>
        <v>0</v>
      </c>
      <c r="J566" s="20"/>
      <c r="K566" s="26"/>
    </row>
    <row r="567" spans="1:14" hidden="1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233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211366.59999999998</v>
      </c>
      <c r="H568" s="15">
        <f>H569+H570+H571+H572</f>
        <v>887.8</v>
      </c>
      <c r="I568" s="12">
        <f t="shared" si="233"/>
        <v>212254.39999999997</v>
      </c>
      <c r="J568" s="15">
        <f t="shared" ref="J568:K568" si="257">J569+J570+J571+J572</f>
        <v>200727.30000000002</v>
      </c>
      <c r="K568" s="15">
        <f t="shared" si="257"/>
        <v>199797.2</v>
      </c>
      <c r="L568" s="109">
        <f>G573+G628+G833+G915+G977</f>
        <v>211366.59999999998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81888.099999999977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887.8</v>
      </c>
      <c r="I569" s="12">
        <f t="shared" si="233"/>
        <v>82775.89999999998</v>
      </c>
      <c r="J569" s="15">
        <f t="shared" ref="J569:K569" si="258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58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233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233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59">G748</f>
        <v>0</v>
      </c>
      <c r="H572" s="15">
        <f t="shared" ref="H572" si="260">H748</f>
        <v>0</v>
      </c>
      <c r="I572" s="12">
        <f t="shared" si="233"/>
        <v>0</v>
      </c>
      <c r="J572" s="15">
        <f t="shared" si="259"/>
        <v>0</v>
      </c>
      <c r="K572" s="15">
        <f t="shared" si="259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16880.7</v>
      </c>
      <c r="H573" s="15">
        <f>H574+H602</f>
        <v>766.3</v>
      </c>
      <c r="I573" s="12">
        <f t="shared" si="233"/>
        <v>17647</v>
      </c>
      <c r="J573" s="15">
        <f t="shared" ref="J573:K573" si="261">J574+J602</f>
        <v>16821.900000000001</v>
      </c>
      <c r="K573" s="15">
        <f t="shared" si="261"/>
        <v>16580.900000000001</v>
      </c>
      <c r="N573" s="109">
        <f>K611+K616+K620+K624</f>
        <v>0</v>
      </c>
    </row>
    <row r="574" spans="1:14" ht="24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16880.7</v>
      </c>
      <c r="H574" s="16">
        <f>H575</f>
        <v>766.3</v>
      </c>
      <c r="I574" s="12">
        <f t="shared" si="233"/>
        <v>17647</v>
      </c>
      <c r="J574" s="16">
        <f t="shared" ref="J574:K575" si="262">J575</f>
        <v>16821.900000000001</v>
      </c>
      <c r="K574" s="16">
        <f t="shared" si="262"/>
        <v>16580.900000000001</v>
      </c>
      <c r="L574" s="109">
        <f>G574+G628+G834+G916</f>
        <v>197689.19999999998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16880.7</v>
      </c>
      <c r="H575" s="16">
        <f>H576</f>
        <v>766.3</v>
      </c>
      <c r="I575" s="12">
        <f t="shared" si="233"/>
        <v>17647</v>
      </c>
      <c r="J575" s="16">
        <f t="shared" si="262"/>
        <v>16821.900000000001</v>
      </c>
      <c r="K575" s="16">
        <f t="shared" si="262"/>
        <v>16580.900000000001</v>
      </c>
      <c r="N575" s="109">
        <f>G568+G1018+G1144+G1268</f>
        <v>230473.39999999997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16880.7</v>
      </c>
      <c r="H576" s="16">
        <f>H577+H585+H589+H594+H598+H581</f>
        <v>766.3</v>
      </c>
      <c r="I576" s="12">
        <f t="shared" si="233"/>
        <v>17647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63">G578</f>
        <v>10135.700000000001</v>
      </c>
      <c r="H577" s="16">
        <f t="shared" si="263"/>
        <v>0</v>
      </c>
      <c r="I577" s="12">
        <f t="shared" si="233"/>
        <v>10135.700000000001</v>
      </c>
      <c r="J577" s="16">
        <f t="shared" si="263"/>
        <v>10135.700000000001</v>
      </c>
      <c r="K577" s="16">
        <f t="shared" si="263"/>
        <v>10135.700000000001</v>
      </c>
    </row>
    <row r="578" spans="1:11" ht="36.75" customHeight="1">
      <c r="A578" s="44" t="s">
        <v>385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63"/>
        <v>10135.700000000001</v>
      </c>
      <c r="H578" s="16">
        <f t="shared" si="263"/>
        <v>0</v>
      </c>
      <c r="I578" s="12">
        <f t="shared" si="233"/>
        <v>10135.700000000001</v>
      </c>
      <c r="J578" s="16">
        <f t="shared" si="263"/>
        <v>10135.700000000001</v>
      </c>
      <c r="K578" s="16">
        <f t="shared" si="263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63"/>
        <v>10135.700000000001</v>
      </c>
      <c r="H579" s="16">
        <f t="shared" si="263"/>
        <v>0</v>
      </c>
      <c r="I579" s="12">
        <f t="shared" si="233"/>
        <v>10135.700000000001</v>
      </c>
      <c r="J579" s="16">
        <f t="shared" si="263"/>
        <v>10135.700000000001</v>
      </c>
      <c r="K579" s="16">
        <f t="shared" si="263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'[1]Бюджет 2025 г 2 чтение'!$H$764</f>
        <v>10135.700000000001</v>
      </c>
      <c r="H580" s="64"/>
      <c r="I580" s="12">
        <f t="shared" si="233"/>
        <v>10135.700000000001</v>
      </c>
      <c r="J580" s="20">
        <f>'[1]Бюджет 2025 г 2 чтение'!$I$764</f>
        <v>10135.700000000001</v>
      </c>
      <c r="K580" s="26">
        <f>'[1]Бюджет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64">G582</f>
        <v>0</v>
      </c>
      <c r="H581" s="16">
        <f t="shared" si="264"/>
        <v>0</v>
      </c>
      <c r="I581" s="12">
        <f t="shared" si="233"/>
        <v>0</v>
      </c>
      <c r="J581" s="16">
        <f t="shared" si="264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64"/>
        <v>0</v>
      </c>
      <c r="H582" s="16">
        <f t="shared" si="264"/>
        <v>0</v>
      </c>
      <c r="I582" s="12">
        <f t="shared" si="233"/>
        <v>0</v>
      </c>
      <c r="J582" s="16">
        <f t="shared" si="264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64"/>
        <v>0</v>
      </c>
      <c r="H583" s="16">
        <f t="shared" si="264"/>
        <v>0</v>
      </c>
      <c r="I583" s="12">
        <f t="shared" si="233"/>
        <v>0</v>
      </c>
      <c r="J583" s="16">
        <f t="shared" si="264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233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65">G586</f>
        <v>625</v>
      </c>
      <c r="H585" s="16">
        <f t="shared" si="265"/>
        <v>766.3</v>
      </c>
      <c r="I585" s="12">
        <f t="shared" si="233"/>
        <v>1391.3</v>
      </c>
      <c r="J585" s="16">
        <f t="shared" si="265"/>
        <v>795</v>
      </c>
      <c r="K585" s="16">
        <f t="shared" si="265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65"/>
        <v>625</v>
      </c>
      <c r="H586" s="16">
        <f t="shared" si="265"/>
        <v>766.3</v>
      </c>
      <c r="I586" s="12">
        <f t="shared" si="233"/>
        <v>1391.3</v>
      </c>
      <c r="J586" s="16">
        <f t="shared" si="265"/>
        <v>795</v>
      </c>
      <c r="K586" s="16">
        <f t="shared" si="265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65"/>
        <v>625</v>
      </c>
      <c r="H587" s="16">
        <f t="shared" si="265"/>
        <v>766.3</v>
      </c>
      <c r="I587" s="12">
        <f t="shared" si="233"/>
        <v>1391.3</v>
      </c>
      <c r="J587" s="16">
        <f t="shared" si="265"/>
        <v>795</v>
      </c>
      <c r="K587" s="16">
        <f t="shared" si="265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f>'[2]Бюджет 2025 г 1 чтение'!$H$780</f>
        <v>625</v>
      </c>
      <c r="H588" s="199">
        <f>'[3]Поправки февраль'!$I$789</f>
        <v>766.3</v>
      </c>
      <c r="I588" s="194">
        <f t="shared" si="233"/>
        <v>1391.3</v>
      </c>
      <c r="J588" s="200">
        <f>'[2]Бюджет 2025 г 1 чтение'!$I$780</f>
        <v>795</v>
      </c>
      <c r="K588" s="199">
        <f>'[2]Бюджет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66">G590</f>
        <v>4320</v>
      </c>
      <c r="H589" s="16">
        <f t="shared" si="266"/>
        <v>0</v>
      </c>
      <c r="I589" s="12">
        <f t="shared" si="233"/>
        <v>4320</v>
      </c>
      <c r="J589" s="16">
        <f t="shared" si="266"/>
        <v>4134.2</v>
      </c>
      <c r="K589" s="16">
        <f t="shared" si="266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66"/>
        <v>4320</v>
      </c>
      <c r="H590" s="16">
        <f t="shared" si="266"/>
        <v>0</v>
      </c>
      <c r="I590" s="12">
        <f t="shared" si="233"/>
        <v>4320</v>
      </c>
      <c r="J590" s="16">
        <f t="shared" si="266"/>
        <v>4134.2</v>
      </c>
      <c r="K590" s="16">
        <f t="shared" si="266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67">G592+G593</f>
        <v>4320</v>
      </c>
      <c r="H591" s="16">
        <f t="shared" ref="H591" si="268">H592+H593</f>
        <v>0</v>
      </c>
      <c r="I591" s="12">
        <f t="shared" si="233"/>
        <v>4320</v>
      </c>
      <c r="J591" s="16">
        <f t="shared" si="267"/>
        <v>4134.2</v>
      </c>
      <c r="K591" s="16">
        <f t="shared" si="267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'[2]Бюджет 2025 г 1 чтение'!$H$771</f>
        <v>4320</v>
      </c>
      <c r="H592" s="19"/>
      <c r="I592" s="12">
        <f t="shared" si="233"/>
        <v>4320</v>
      </c>
      <c r="J592" s="20">
        <f>'[2]Бюджет 2025 г 1 чтение'!$I$771</f>
        <v>4134.2</v>
      </c>
      <c r="K592" s="19">
        <f>'[2]Бюджет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233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69">G595</f>
        <v>1600</v>
      </c>
      <c r="H594" s="16">
        <f t="shared" si="269"/>
        <v>0</v>
      </c>
      <c r="I594" s="12">
        <f t="shared" si="233"/>
        <v>1600</v>
      </c>
      <c r="J594" s="16">
        <f t="shared" si="269"/>
        <v>1536</v>
      </c>
      <c r="K594" s="16">
        <f t="shared" si="269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69"/>
        <v>1600</v>
      </c>
      <c r="H595" s="16">
        <f t="shared" si="269"/>
        <v>0</v>
      </c>
      <c r="I595" s="12">
        <f t="shared" si="233"/>
        <v>1600</v>
      </c>
      <c r="J595" s="16">
        <f t="shared" si="269"/>
        <v>1536</v>
      </c>
      <c r="K595" s="16">
        <f t="shared" si="269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69"/>
        <v>1600</v>
      </c>
      <c r="H596" s="16">
        <f t="shared" si="269"/>
        <v>0</v>
      </c>
      <c r="I596" s="12">
        <f t="shared" si="233"/>
        <v>1600</v>
      </c>
      <c r="J596" s="16">
        <f t="shared" si="269"/>
        <v>1536</v>
      </c>
      <c r="K596" s="16">
        <f t="shared" si="269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'[2]Бюджет 2025 г 1 чтение'!$H$776</f>
        <v>1600</v>
      </c>
      <c r="H597" s="19"/>
      <c r="I597" s="12">
        <f t="shared" si="233"/>
        <v>1600</v>
      </c>
      <c r="J597" s="20">
        <f>'[2]Бюджет 2025 г 1 чтение'!$I$776</f>
        <v>1536</v>
      </c>
      <c r="K597" s="19">
        <f>'[2]Бюджет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70">G599</f>
        <v>200</v>
      </c>
      <c r="H598" s="16">
        <f t="shared" si="270"/>
        <v>0</v>
      </c>
      <c r="I598" s="12">
        <f t="shared" si="233"/>
        <v>200</v>
      </c>
      <c r="J598" s="16">
        <f t="shared" si="270"/>
        <v>221</v>
      </c>
      <c r="K598" s="16">
        <f t="shared" si="270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70"/>
        <v>200</v>
      </c>
      <c r="H599" s="16">
        <f t="shared" si="270"/>
        <v>0</v>
      </c>
      <c r="I599" s="12">
        <f t="shared" si="233"/>
        <v>200</v>
      </c>
      <c r="J599" s="16">
        <f t="shared" si="270"/>
        <v>221</v>
      </c>
      <c r="K599" s="16">
        <f t="shared" si="270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70"/>
        <v>200</v>
      </c>
      <c r="H600" s="16">
        <f t="shared" si="270"/>
        <v>0</v>
      </c>
      <c r="I600" s="12">
        <f t="shared" si="233"/>
        <v>200</v>
      </c>
      <c r="J600" s="16">
        <f t="shared" si="270"/>
        <v>221</v>
      </c>
      <c r="K600" s="16">
        <f t="shared" si="270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'[2]Бюджет 2025 г 1 чтение'!$H$784</f>
        <v>200</v>
      </c>
      <c r="H601" s="19"/>
      <c r="I601" s="12">
        <f t="shared" ref="I601:I664" si="271">G601+H601</f>
        <v>200</v>
      </c>
      <c r="J601" s="20">
        <f>'[2]Бюджет 2025 г 1 чтение'!$I$784</f>
        <v>221</v>
      </c>
      <c r="K601" s="19">
        <f>'[2]Бюджет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72">G603+G611+G616+G620+G624</f>
        <v>0</v>
      </c>
      <c r="H602" s="64">
        <f t="shared" si="272"/>
        <v>0</v>
      </c>
      <c r="I602" s="12">
        <f t="shared" si="271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585</v>
      </c>
      <c r="E603" s="134"/>
      <c r="F603" s="134"/>
      <c r="G603" s="64">
        <f t="shared" si="272"/>
        <v>0</v>
      </c>
      <c r="H603" s="64">
        <f t="shared" si="272"/>
        <v>0</v>
      </c>
      <c r="I603" s="12">
        <f t="shared" si="271"/>
        <v>0</v>
      </c>
      <c r="J603" s="64">
        <f t="shared" ref="J603:K605" si="273">J604</f>
        <v>0</v>
      </c>
      <c r="K603" s="64">
        <f t="shared" si="273"/>
        <v>0</v>
      </c>
    </row>
    <row r="604" spans="1:11" ht="38.25">
      <c r="A604" s="108" t="s">
        <v>385</v>
      </c>
      <c r="B604" s="134" t="s">
        <v>243</v>
      </c>
      <c r="C604" s="134" t="s">
        <v>245</v>
      </c>
      <c r="D604" s="117" t="s">
        <v>585</v>
      </c>
      <c r="E604" s="134" t="s">
        <v>254</v>
      </c>
      <c r="F604" s="134"/>
      <c r="G604" s="64">
        <f t="shared" si="272"/>
        <v>0</v>
      </c>
      <c r="H604" s="64">
        <f t="shared" si="272"/>
        <v>0</v>
      </c>
      <c r="I604" s="12">
        <f t="shared" si="271"/>
        <v>0</v>
      </c>
      <c r="J604" s="64">
        <f t="shared" si="273"/>
        <v>0</v>
      </c>
      <c r="K604" s="64">
        <f t="shared" si="273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585</v>
      </c>
      <c r="E605" s="134" t="s">
        <v>256</v>
      </c>
      <c r="F605" s="134"/>
      <c r="G605" s="64">
        <f t="shared" si="272"/>
        <v>0</v>
      </c>
      <c r="H605" s="64">
        <f t="shared" si="272"/>
        <v>0</v>
      </c>
      <c r="I605" s="12">
        <f t="shared" si="271"/>
        <v>0</v>
      </c>
      <c r="J605" s="64">
        <f t="shared" si="273"/>
        <v>0</v>
      </c>
      <c r="K605" s="64">
        <f t="shared" si="273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585</v>
      </c>
      <c r="E606" s="134" t="s">
        <v>256</v>
      </c>
      <c r="F606" s="134" t="s">
        <v>10</v>
      </c>
      <c r="G606" s="64">
        <f>'[2]Бюджет 2025 г 1 чтение'!$H$789</f>
        <v>0</v>
      </c>
      <c r="H606" s="64"/>
      <c r="I606" s="12">
        <f t="shared" si="271"/>
        <v>0</v>
      </c>
      <c r="J606" s="22">
        <f>'[2]Бюджет 2025 г 1 чтение'!$I$789</f>
        <v>0</v>
      </c>
      <c r="K606" s="22">
        <f>'[2]Бюджет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71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71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71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71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586</v>
      </c>
      <c r="E611" s="134"/>
      <c r="F611" s="134"/>
      <c r="G611" s="64">
        <f t="shared" ref="G611:K612" si="274">G612</f>
        <v>0</v>
      </c>
      <c r="H611" s="64">
        <f t="shared" si="274"/>
        <v>0</v>
      </c>
      <c r="I611" s="12">
        <f t="shared" si="271"/>
        <v>0</v>
      </c>
      <c r="J611" s="64">
        <f t="shared" si="274"/>
        <v>0</v>
      </c>
      <c r="K611" s="64">
        <f t="shared" si="274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586</v>
      </c>
      <c r="E612" s="134" t="s">
        <v>254</v>
      </c>
      <c r="F612" s="134"/>
      <c r="G612" s="64">
        <f t="shared" si="274"/>
        <v>0</v>
      </c>
      <c r="H612" s="64">
        <f t="shared" si="274"/>
        <v>0</v>
      </c>
      <c r="I612" s="12">
        <f t="shared" si="271"/>
        <v>0</v>
      </c>
      <c r="J612" s="64">
        <f t="shared" si="274"/>
        <v>0</v>
      </c>
      <c r="K612" s="64">
        <f t="shared" si="274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586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71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586</v>
      </c>
      <c r="E614" s="134" t="s">
        <v>256</v>
      </c>
      <c r="F614" s="134" t="s">
        <v>17</v>
      </c>
      <c r="G614" s="64">
        <f>'[2]Бюджет 2025 г 1 чтение'!$H$797</f>
        <v>0</v>
      </c>
      <c r="H614" s="64"/>
      <c r="I614" s="12">
        <f t="shared" si="271"/>
        <v>0</v>
      </c>
      <c r="J614" s="22">
        <f>'[2]Бюджет 2025 г 1 чтение'!$I$797</f>
        <v>0</v>
      </c>
      <c r="K614" s="22">
        <f>'[2]Бюджет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586</v>
      </c>
      <c r="E615" s="134" t="s">
        <v>256</v>
      </c>
      <c r="F615" s="134" t="s">
        <v>10</v>
      </c>
      <c r="G615" s="64"/>
      <c r="H615" s="64"/>
      <c r="I615" s="12">
        <f t="shared" si="271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587</v>
      </c>
      <c r="E616" s="134"/>
      <c r="F616" s="134"/>
      <c r="G616" s="64">
        <f t="shared" ref="G616:K618" si="275">G617</f>
        <v>0</v>
      </c>
      <c r="H616" s="64">
        <f t="shared" si="275"/>
        <v>0</v>
      </c>
      <c r="I616" s="12">
        <f t="shared" si="271"/>
        <v>0</v>
      </c>
      <c r="J616" s="64">
        <f t="shared" si="275"/>
        <v>0</v>
      </c>
      <c r="K616" s="64">
        <f t="shared" si="275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587</v>
      </c>
      <c r="E617" s="134" t="s">
        <v>254</v>
      </c>
      <c r="F617" s="134"/>
      <c r="G617" s="64">
        <f t="shared" si="275"/>
        <v>0</v>
      </c>
      <c r="H617" s="64">
        <f t="shared" si="275"/>
        <v>0</v>
      </c>
      <c r="I617" s="12">
        <f t="shared" si="271"/>
        <v>0</v>
      </c>
      <c r="J617" s="64">
        <f t="shared" si="275"/>
        <v>0</v>
      </c>
      <c r="K617" s="64">
        <f t="shared" si="275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587</v>
      </c>
      <c r="E618" s="134" t="s">
        <v>256</v>
      </c>
      <c r="F618" s="134"/>
      <c r="G618" s="64">
        <f t="shared" si="275"/>
        <v>0</v>
      </c>
      <c r="H618" s="64">
        <f t="shared" si="275"/>
        <v>0</v>
      </c>
      <c r="I618" s="12">
        <f t="shared" si="271"/>
        <v>0</v>
      </c>
      <c r="J618" s="64">
        <f t="shared" si="275"/>
        <v>0</v>
      </c>
      <c r="K618" s="64">
        <f t="shared" si="275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587</v>
      </c>
      <c r="E619" s="134" t="s">
        <v>256</v>
      </c>
      <c r="F619" s="134" t="s">
        <v>17</v>
      </c>
      <c r="G619" s="64">
        <f>'[2]Бюджет 2025 г 1 чтение'!$H$802</f>
        <v>0</v>
      </c>
      <c r="H619" s="64"/>
      <c r="I619" s="12">
        <f t="shared" si="271"/>
        <v>0</v>
      </c>
      <c r="J619" s="22">
        <f>'[2]Бюджет 2025 г 1 чтение'!$I$802</f>
        <v>0</v>
      </c>
      <c r="K619" s="22">
        <f>'[2]Бюджет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76">G621</f>
        <v>0</v>
      </c>
      <c r="H620" s="64">
        <f t="shared" si="276"/>
        <v>0</v>
      </c>
      <c r="I620" s="12">
        <f t="shared" si="271"/>
        <v>0</v>
      </c>
      <c r="J620" s="64">
        <f t="shared" si="276"/>
        <v>0</v>
      </c>
      <c r="K620" s="64">
        <f t="shared" si="276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76"/>
        <v>0</v>
      </c>
      <c r="H621" s="64">
        <f t="shared" si="276"/>
        <v>0</v>
      </c>
      <c r="I621" s="12">
        <f t="shared" si="271"/>
        <v>0</v>
      </c>
      <c r="J621" s="64">
        <f t="shared" si="276"/>
        <v>0</v>
      </c>
      <c r="K621" s="64">
        <f t="shared" si="276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76"/>
        <v>0</v>
      </c>
      <c r="H622" s="64">
        <f t="shared" si="276"/>
        <v>0</v>
      </c>
      <c r="I622" s="12">
        <f t="shared" si="271"/>
        <v>0</v>
      </c>
      <c r="J622" s="64">
        <f t="shared" si="276"/>
        <v>0</v>
      </c>
      <c r="K622" s="64">
        <f t="shared" si="276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'[2]Бюджет 2025 г 1 чтение'!$H$806</f>
        <v>0</v>
      </c>
      <c r="H623" s="64"/>
      <c r="I623" s="12">
        <f t="shared" si="271"/>
        <v>0</v>
      </c>
      <c r="J623" s="22">
        <f>'[2]Бюджет 2025 г 1 чтение'!$I$806</f>
        <v>0</v>
      </c>
      <c r="K623" s="22">
        <f>'[2]Бюджет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588</v>
      </c>
      <c r="E624" s="134"/>
      <c r="F624" s="134"/>
      <c r="G624" s="64">
        <f t="shared" ref="G624:H626" si="277">G625</f>
        <v>0</v>
      </c>
      <c r="H624" s="64">
        <f t="shared" si="277"/>
        <v>0</v>
      </c>
      <c r="I624" s="12">
        <f t="shared" si="271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588</v>
      </c>
      <c r="E625" s="134" t="s">
        <v>262</v>
      </c>
      <c r="F625" s="134"/>
      <c r="G625" s="64">
        <f t="shared" si="277"/>
        <v>0</v>
      </c>
      <c r="H625" s="64">
        <f t="shared" si="277"/>
        <v>0</v>
      </c>
      <c r="I625" s="12">
        <f t="shared" si="271"/>
        <v>0</v>
      </c>
      <c r="J625" s="64">
        <f t="shared" ref="J625:K625" si="278">J626</f>
        <v>0</v>
      </c>
      <c r="K625" s="64">
        <f t="shared" si="278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588</v>
      </c>
      <c r="E626" s="134" t="s">
        <v>256</v>
      </c>
      <c r="F626" s="134"/>
      <c r="G626" s="64">
        <f t="shared" si="277"/>
        <v>0</v>
      </c>
      <c r="H626" s="64">
        <f t="shared" si="277"/>
        <v>0</v>
      </c>
      <c r="I626" s="12">
        <f t="shared" si="271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588</v>
      </c>
      <c r="E627" s="134" t="s">
        <v>256</v>
      </c>
      <c r="F627" s="134" t="s">
        <v>17</v>
      </c>
      <c r="G627" s="64">
        <f>'[2]Бюджет 2025 г 1 чтение'!$H$810</f>
        <v>0</v>
      </c>
      <c r="H627" s="64"/>
      <c r="I627" s="12">
        <f t="shared" si="271"/>
        <v>0</v>
      </c>
      <c r="J627" s="22">
        <f>'[2]Бюджет 2025 г 1 чтение'!$I$810</f>
        <v>0</v>
      </c>
      <c r="K627" s="22">
        <f>'[2]Бюджет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173512.79999999996</v>
      </c>
      <c r="H628" s="143">
        <f>H629+H734+H749+H754</f>
        <v>121.49999999999977</v>
      </c>
      <c r="I628" s="12">
        <f t="shared" si="271"/>
        <v>173634.29999999996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79">G630</f>
        <v>173512.79999999996</v>
      </c>
      <c r="H629" s="16">
        <f t="shared" si="279"/>
        <v>121.49999999999977</v>
      </c>
      <c r="I629" s="12">
        <f t="shared" si="271"/>
        <v>173634.29999999996</v>
      </c>
      <c r="J629" s="16">
        <f t="shared" si="279"/>
        <v>164711.79999999999</v>
      </c>
      <c r="K629" s="16">
        <f t="shared" si="279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173512.79999999996</v>
      </c>
      <c r="H630" s="16">
        <f>H631</f>
        <v>121.49999999999977</v>
      </c>
      <c r="I630" s="12">
        <f t="shared" si="271"/>
        <v>173634.29999999996</v>
      </c>
      <c r="J630" s="16">
        <f t="shared" si="279"/>
        <v>164711.79999999999</v>
      </c>
      <c r="K630" s="16">
        <f t="shared" si="279"/>
        <v>164805.79999999999</v>
      </c>
    </row>
    <row r="631" spans="1:11" ht="48" customHeight="1">
      <c r="A631" s="33" t="s">
        <v>565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173512.79999999996</v>
      </c>
      <c r="H631" s="16">
        <f>H632+H636+H646+H650+H655+H659+H663+H671+H681+H685+H689+H715+H642+H723+H675+H667+H711+H698+H707+H719+H703+H693</f>
        <v>121.49999999999977</v>
      </c>
      <c r="I631" s="12">
        <f t="shared" si="271"/>
        <v>173634.29999999996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80">G633</f>
        <v>0</v>
      </c>
      <c r="H632" s="16">
        <f t="shared" si="280"/>
        <v>0</v>
      </c>
      <c r="I632" s="12">
        <f t="shared" si="271"/>
        <v>0</v>
      </c>
      <c r="J632" s="16">
        <f t="shared" si="280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80"/>
        <v>0</v>
      </c>
      <c r="H633" s="16">
        <f t="shared" si="280"/>
        <v>0</v>
      </c>
      <c r="I633" s="12">
        <f t="shared" si="271"/>
        <v>0</v>
      </c>
      <c r="J633" s="16">
        <f t="shared" si="280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80"/>
        <v>0</v>
      </c>
      <c r="H634" s="16">
        <f t="shared" si="280"/>
        <v>0</v>
      </c>
      <c r="I634" s="12">
        <f t="shared" si="271"/>
        <v>0</v>
      </c>
      <c r="J634" s="16">
        <f t="shared" si="280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71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71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71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71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71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71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71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576</v>
      </c>
      <c r="E642" s="18"/>
      <c r="F642" s="18"/>
      <c r="G642" s="16">
        <f t="shared" ref="G642:K644" si="281">G643</f>
        <v>0</v>
      </c>
      <c r="H642" s="16">
        <f t="shared" si="281"/>
        <v>0</v>
      </c>
      <c r="I642" s="12">
        <f t="shared" si="271"/>
        <v>0</v>
      </c>
      <c r="J642" s="16">
        <f t="shared" si="281"/>
        <v>0</v>
      </c>
      <c r="K642" s="16">
        <f t="shared" si="281"/>
        <v>0</v>
      </c>
    </row>
    <row r="643" spans="1:11" ht="38.25">
      <c r="A643" s="48" t="s">
        <v>385</v>
      </c>
      <c r="B643" s="18" t="s">
        <v>243</v>
      </c>
      <c r="C643" s="18" t="s">
        <v>270</v>
      </c>
      <c r="D643" s="37" t="s">
        <v>576</v>
      </c>
      <c r="E643" s="18" t="s">
        <v>254</v>
      </c>
      <c r="F643" s="18"/>
      <c r="G643" s="16">
        <f t="shared" si="281"/>
        <v>0</v>
      </c>
      <c r="H643" s="16">
        <f t="shared" si="281"/>
        <v>0</v>
      </c>
      <c r="I643" s="12">
        <f t="shared" si="271"/>
        <v>0</v>
      </c>
      <c r="J643" s="16">
        <f t="shared" si="281"/>
        <v>0</v>
      </c>
      <c r="K643" s="16">
        <f t="shared" si="281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576</v>
      </c>
      <c r="E644" s="18" t="s">
        <v>256</v>
      </c>
      <c r="F644" s="18"/>
      <c r="G644" s="16">
        <f t="shared" si="281"/>
        <v>0</v>
      </c>
      <c r="H644" s="16">
        <f t="shared" si="281"/>
        <v>0</v>
      </c>
      <c r="I644" s="12">
        <f t="shared" si="271"/>
        <v>0</v>
      </c>
      <c r="J644" s="16">
        <f t="shared" si="281"/>
        <v>0</v>
      </c>
      <c r="K644" s="16">
        <f t="shared" si="281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576</v>
      </c>
      <c r="E645" s="18" t="s">
        <v>256</v>
      </c>
      <c r="F645" s="18" t="s">
        <v>17</v>
      </c>
      <c r="G645" s="19"/>
      <c r="H645" s="19"/>
      <c r="I645" s="12">
        <f t="shared" si="271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82">G647</f>
        <v>133</v>
      </c>
      <c r="H646" s="16">
        <f t="shared" si="282"/>
        <v>0</v>
      </c>
      <c r="I646" s="12">
        <f t="shared" si="271"/>
        <v>133</v>
      </c>
      <c r="J646" s="16">
        <f t="shared" si="282"/>
        <v>100</v>
      </c>
      <c r="K646" s="16">
        <f t="shared" si="282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82"/>
        <v>133</v>
      </c>
      <c r="H647" s="16">
        <f t="shared" si="282"/>
        <v>0</v>
      </c>
      <c r="I647" s="12">
        <f t="shared" si="271"/>
        <v>133</v>
      </c>
      <c r="J647" s="16">
        <f t="shared" si="282"/>
        <v>100</v>
      </c>
      <c r="K647" s="16">
        <f t="shared" si="282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82"/>
        <v>133</v>
      </c>
      <c r="H648" s="16">
        <f t="shared" si="282"/>
        <v>0</v>
      </c>
      <c r="I648" s="12">
        <f t="shared" si="271"/>
        <v>133</v>
      </c>
      <c r="J648" s="16">
        <f t="shared" si="282"/>
        <v>100</v>
      </c>
      <c r="K648" s="16">
        <f t="shared" si="282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'[2]Бюджет 2025 г 1 чтение'!$H$832</f>
        <v>133</v>
      </c>
      <c r="H649" s="154"/>
      <c r="I649" s="12">
        <f t="shared" si="271"/>
        <v>133</v>
      </c>
      <c r="J649" s="20">
        <f>'[2]Бюджет 2025 г 1 чтение'!$I$832</f>
        <v>100</v>
      </c>
      <c r="K649" s="19">
        <f>'[2]Бюджет 2025 г 1 чтение'!$J$832</f>
        <v>100</v>
      </c>
    </row>
    <row r="650" spans="1:11" ht="38.25" customHeight="1">
      <c r="A650" s="164" t="s">
        <v>566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83">G651</f>
        <v>5340</v>
      </c>
      <c r="H650" s="16">
        <f t="shared" si="283"/>
        <v>121.5</v>
      </c>
      <c r="I650" s="12">
        <f>G650+H650</f>
        <v>5461.5</v>
      </c>
      <c r="J650" s="16">
        <f t="shared" ref="J650:K653" si="284">J651</f>
        <v>2349.6</v>
      </c>
      <c r="K650" s="16">
        <f t="shared" si="284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83"/>
        <v>5340</v>
      </c>
      <c r="H651" s="16">
        <f t="shared" si="283"/>
        <v>121.5</v>
      </c>
      <c r="I651" s="12">
        <f>G651+H651</f>
        <v>5461.5</v>
      </c>
      <c r="J651" s="16">
        <f t="shared" si="284"/>
        <v>2349.6</v>
      </c>
      <c r="K651" s="16">
        <f t="shared" si="284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83"/>
        <v>5340</v>
      </c>
      <c r="H652" s="16">
        <f t="shared" si="283"/>
        <v>121.5</v>
      </c>
      <c r="I652" s="12">
        <f>G652+H652</f>
        <v>5461.5</v>
      </c>
      <c r="J652" s="16">
        <f t="shared" si="284"/>
        <v>2349.6</v>
      </c>
      <c r="K652" s="16">
        <f t="shared" si="284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83"/>
        <v>5340</v>
      </c>
      <c r="H653" s="16">
        <f t="shared" si="283"/>
        <v>121.5</v>
      </c>
      <c r="I653" s="12">
        <f>G653+H653</f>
        <v>5461.5</v>
      </c>
      <c r="J653" s="16">
        <f t="shared" si="284"/>
        <v>2349.6</v>
      </c>
      <c r="K653" s="16">
        <f t="shared" si="284"/>
        <v>1800</v>
      </c>
    </row>
    <row r="654" spans="1:11" s="196" customFormat="1">
      <c r="A654" s="206" t="s">
        <v>16</v>
      </c>
      <c r="B654" s="198" t="s">
        <v>243</v>
      </c>
      <c r="C654" s="198" t="s">
        <v>270</v>
      </c>
      <c r="D654" s="207" t="s">
        <v>279</v>
      </c>
      <c r="E654" s="198" t="s">
        <v>256</v>
      </c>
      <c r="F654" s="198" t="s">
        <v>17</v>
      </c>
      <c r="G654" s="199">
        <f>'[2]Бюджет 2025 г 1 чтение'!$H$837</f>
        <v>5340</v>
      </c>
      <c r="H654" s="199">
        <f>'[3]Поправки февраль'!$I$846</f>
        <v>121.5</v>
      </c>
      <c r="I654" s="194">
        <f t="shared" si="271"/>
        <v>5461.5</v>
      </c>
      <c r="J654" s="200">
        <f>'[2]Бюджет 2025 г 1 чтение'!$I$837</f>
        <v>2349.6</v>
      </c>
      <c r="K654" s="199">
        <f>'[2]Бюджет 2025 г 1 чтение'!$J$837</f>
        <v>1800</v>
      </c>
    </row>
    <row r="655" spans="1:11" ht="27" customHeight="1">
      <c r="A655" s="48" t="s">
        <v>263</v>
      </c>
      <c r="B655" s="18" t="s">
        <v>243</v>
      </c>
      <c r="C655" s="18" t="s">
        <v>270</v>
      </c>
      <c r="D655" s="37" t="s">
        <v>281</v>
      </c>
      <c r="E655" s="18"/>
      <c r="F655" s="18"/>
      <c r="G655" s="16">
        <f t="shared" ref="G655:K657" si="285">G656</f>
        <v>33024</v>
      </c>
      <c r="H655" s="16">
        <f t="shared" si="285"/>
        <v>0</v>
      </c>
      <c r="I655" s="12">
        <f t="shared" si="271"/>
        <v>33024</v>
      </c>
      <c r="J655" s="16">
        <f t="shared" si="285"/>
        <v>30430.799999999999</v>
      </c>
      <c r="K655" s="16">
        <f t="shared" si="285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85"/>
        <v>33024</v>
      </c>
      <c r="H656" s="16">
        <f t="shared" si="285"/>
        <v>0</v>
      </c>
      <c r="I656" s="12">
        <f t="shared" si="271"/>
        <v>33024</v>
      </c>
      <c r="J656" s="16">
        <f t="shared" si="285"/>
        <v>30430.799999999999</v>
      </c>
      <c r="K656" s="16">
        <f t="shared" si="285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85"/>
        <v>33024</v>
      </c>
      <c r="H657" s="16">
        <f t="shared" si="285"/>
        <v>0</v>
      </c>
      <c r="I657" s="12">
        <f t="shared" si="271"/>
        <v>33024</v>
      </c>
      <c r="J657" s="16">
        <f t="shared" si="285"/>
        <v>30430.799999999999</v>
      </c>
      <c r="K657" s="16">
        <f t="shared" si="285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'[1]Бюджет 2025 г 2 чтение'!$H$842</f>
        <v>33024</v>
      </c>
      <c r="H658" s="20"/>
      <c r="I658" s="12">
        <f t="shared" si="271"/>
        <v>33024</v>
      </c>
      <c r="J658" s="21">
        <f>'[1]Бюджет 2025 г 2 чтение'!$I$842</f>
        <v>30430.799999999999</v>
      </c>
      <c r="K658" s="19">
        <f>'[1]Бюджет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86">G660</f>
        <v>11750</v>
      </c>
      <c r="H659" s="16">
        <f t="shared" si="286"/>
        <v>0</v>
      </c>
      <c r="I659" s="12">
        <f t="shared" si="271"/>
        <v>11750</v>
      </c>
      <c r="J659" s="16">
        <f t="shared" si="286"/>
        <v>9094.5</v>
      </c>
      <c r="K659" s="16">
        <f t="shared" si="286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86"/>
        <v>11750</v>
      </c>
      <c r="H660" s="16">
        <f t="shared" si="286"/>
        <v>0</v>
      </c>
      <c r="I660" s="12">
        <f t="shared" si="271"/>
        <v>11750</v>
      </c>
      <c r="J660" s="16">
        <f t="shared" si="286"/>
        <v>9094.5</v>
      </c>
      <c r="K660" s="16">
        <f t="shared" si="286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86"/>
        <v>11750</v>
      </c>
      <c r="H661" s="16">
        <f t="shared" si="286"/>
        <v>0</v>
      </c>
      <c r="I661" s="12">
        <f t="shared" si="271"/>
        <v>11750</v>
      </c>
      <c r="J661" s="16">
        <f t="shared" si="286"/>
        <v>9094.5</v>
      </c>
      <c r="K661" s="16">
        <f t="shared" si="286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'[2]Бюджет 2025 г 1 чтение'!$H$845</f>
        <v>11750</v>
      </c>
      <c r="H662" s="20"/>
      <c r="I662" s="12">
        <f t="shared" si="271"/>
        <v>11750</v>
      </c>
      <c r="J662" s="19">
        <f>'[2]Бюджет 2025 г 1 чтение'!$I$845</f>
        <v>9094.5</v>
      </c>
      <c r="K662" s="19">
        <f>'[2]Бюджет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87">G664</f>
        <v>163.4</v>
      </c>
      <c r="H663" s="16">
        <f t="shared" si="287"/>
        <v>0</v>
      </c>
      <c r="I663" s="12">
        <f t="shared" si="271"/>
        <v>163.4</v>
      </c>
      <c r="J663" s="16">
        <f t="shared" si="287"/>
        <v>100</v>
      </c>
      <c r="K663" s="16">
        <f t="shared" si="287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87"/>
        <v>163.4</v>
      </c>
      <c r="H664" s="16">
        <f t="shared" si="287"/>
        <v>0</v>
      </c>
      <c r="I664" s="12">
        <f t="shared" si="271"/>
        <v>163.4</v>
      </c>
      <c r="J664" s="16">
        <f t="shared" si="287"/>
        <v>100</v>
      </c>
      <c r="K664" s="16">
        <f t="shared" si="287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87"/>
        <v>163.4</v>
      </c>
      <c r="H665" s="16">
        <f t="shared" si="287"/>
        <v>0</v>
      </c>
      <c r="I665" s="12">
        <f t="shared" ref="I665:I741" si="288">G665+H665</f>
        <v>163.4</v>
      </c>
      <c r="J665" s="16">
        <f t="shared" si="287"/>
        <v>100</v>
      </c>
      <c r="K665" s="16">
        <f t="shared" si="287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'[2]Бюджет 2025 г 1 чтение'!$H$849</f>
        <v>163.4</v>
      </c>
      <c r="H666" s="19"/>
      <c r="I666" s="12">
        <f t="shared" si="288"/>
        <v>163.4</v>
      </c>
      <c r="J666" s="20">
        <f>'[2]Бюджет 2025 г 1 чтение'!$I$849</f>
        <v>100</v>
      </c>
      <c r="K666" s="19">
        <f>'[2]Бюджет 2025 г 1 чтение'!$J$849</f>
        <v>100</v>
      </c>
    </row>
    <row r="667" spans="1:11" ht="46.5" customHeight="1">
      <c r="A667" s="45" t="s">
        <v>567</v>
      </c>
      <c r="B667" s="107" t="s">
        <v>243</v>
      </c>
      <c r="C667" s="107" t="s">
        <v>270</v>
      </c>
      <c r="D667" s="117" t="s">
        <v>531</v>
      </c>
      <c r="E667" s="107"/>
      <c r="F667" s="107"/>
      <c r="G667" s="19">
        <f t="shared" ref="G667:H669" si="289">G668</f>
        <v>236.4</v>
      </c>
      <c r="H667" s="19">
        <f t="shared" si="289"/>
        <v>0</v>
      </c>
      <c r="I667" s="12">
        <f t="shared" si="288"/>
        <v>236.4</v>
      </c>
      <c r="J667" s="19">
        <f t="shared" ref="J667:K669" si="290">J668</f>
        <v>250</v>
      </c>
      <c r="K667" s="19">
        <f t="shared" si="290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531</v>
      </c>
      <c r="E668" s="107" t="s">
        <v>254</v>
      </c>
      <c r="F668" s="107"/>
      <c r="G668" s="19">
        <f t="shared" si="289"/>
        <v>236.4</v>
      </c>
      <c r="H668" s="19">
        <f t="shared" si="289"/>
        <v>0</v>
      </c>
      <c r="I668" s="12">
        <f t="shared" si="288"/>
        <v>236.4</v>
      </c>
      <c r="J668" s="19">
        <f t="shared" si="290"/>
        <v>250</v>
      </c>
      <c r="K668" s="19">
        <f t="shared" si="290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531</v>
      </c>
      <c r="E669" s="107" t="s">
        <v>256</v>
      </c>
      <c r="F669" s="107"/>
      <c r="G669" s="19">
        <f t="shared" si="289"/>
        <v>236.4</v>
      </c>
      <c r="H669" s="19">
        <f t="shared" si="289"/>
        <v>0</v>
      </c>
      <c r="I669" s="12">
        <f t="shared" si="288"/>
        <v>236.4</v>
      </c>
      <c r="J669" s="19">
        <f t="shared" si="290"/>
        <v>250</v>
      </c>
      <c r="K669" s="19">
        <f t="shared" si="290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531</v>
      </c>
      <c r="E670" s="107" t="s">
        <v>256</v>
      </c>
      <c r="F670" s="107" t="s">
        <v>17</v>
      </c>
      <c r="G670" s="19">
        <f>'[2]Бюджет 2025 г 1 чтение'!$H$853</f>
        <v>236.4</v>
      </c>
      <c r="H670" s="19"/>
      <c r="I670" s="12">
        <f t="shared" si="288"/>
        <v>236.4</v>
      </c>
      <c r="J670" s="20">
        <f>'[2]Бюджет 2025 г 1 чтение'!$I$853</f>
        <v>250</v>
      </c>
      <c r="K670" s="19">
        <f>'[2]Бюджет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91">G672</f>
        <v>1943.1</v>
      </c>
      <c r="H671" s="16">
        <f t="shared" si="291"/>
        <v>0</v>
      </c>
      <c r="I671" s="12">
        <f t="shared" si="288"/>
        <v>1943.1</v>
      </c>
      <c r="J671" s="16">
        <f t="shared" si="291"/>
        <v>1943.1</v>
      </c>
      <c r="K671" s="16">
        <f t="shared" si="291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91"/>
        <v>1943.1</v>
      </c>
      <c r="H672" s="16">
        <f t="shared" si="291"/>
        <v>0</v>
      </c>
      <c r="I672" s="12">
        <f t="shared" si="288"/>
        <v>1943.1</v>
      </c>
      <c r="J672" s="16">
        <f t="shared" si="291"/>
        <v>1943.1</v>
      </c>
      <c r="K672" s="16">
        <f t="shared" si="291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91"/>
        <v>1943.1</v>
      </c>
      <c r="H673" s="16">
        <f t="shared" si="291"/>
        <v>0</v>
      </c>
      <c r="I673" s="12">
        <f t="shared" si="288"/>
        <v>1943.1</v>
      </c>
      <c r="J673" s="16">
        <f t="shared" si="291"/>
        <v>1943.1</v>
      </c>
      <c r="K673" s="16">
        <f t="shared" si="291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'[1]Бюджет 2025 г 2 чтение'!$H$883</f>
        <v>1943.1</v>
      </c>
      <c r="H674" s="20"/>
      <c r="I674" s="12">
        <f t="shared" si="288"/>
        <v>1943.1</v>
      </c>
      <c r="J674" s="19">
        <f>'[1]Бюджет 2025 г 2 чтение'!$I$883</f>
        <v>1943.1</v>
      </c>
      <c r="K674" s="26">
        <f>'[1]Бюджет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92">G676</f>
        <v>2353.5</v>
      </c>
      <c r="H675" s="16">
        <f t="shared" si="292"/>
        <v>0</v>
      </c>
      <c r="I675" s="12">
        <f t="shared" si="288"/>
        <v>2353.5</v>
      </c>
      <c r="J675" s="16">
        <f t="shared" si="292"/>
        <v>2111.5</v>
      </c>
      <c r="K675" s="16">
        <f t="shared" si="292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92"/>
        <v>2353.5</v>
      </c>
      <c r="H676" s="16">
        <f t="shared" si="292"/>
        <v>0</v>
      </c>
      <c r="I676" s="12">
        <f t="shared" si="288"/>
        <v>2353.5</v>
      </c>
      <c r="J676" s="16">
        <f t="shared" si="292"/>
        <v>2111.5</v>
      </c>
      <c r="K676" s="16">
        <f t="shared" si="292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93">G678+G679+G680</f>
        <v>2353.5</v>
      </c>
      <c r="H677" s="16">
        <f t="shared" ref="H677" si="294">H678+H679+H680</f>
        <v>0</v>
      </c>
      <c r="I677" s="12">
        <f t="shared" si="288"/>
        <v>2353.5</v>
      </c>
      <c r="J677" s="16">
        <f t="shared" si="293"/>
        <v>2111.5</v>
      </c>
      <c r="K677" s="16">
        <f t="shared" si="293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'[1]Бюджет 2025 г 2 чтение'!$H$887</f>
        <v>23.5</v>
      </c>
      <c r="H678" s="22"/>
      <c r="I678" s="12">
        <f t="shared" si="288"/>
        <v>23.5</v>
      </c>
      <c r="J678" s="26">
        <f>'[1]Бюджет 2025 г 2 чтение'!$I$887</f>
        <v>21.1</v>
      </c>
      <c r="K678" s="26">
        <f>'[1]Бюджет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'[1]Бюджет 2025 г 2 чтение'!$H$888</f>
        <v>209.7</v>
      </c>
      <c r="H679" s="22"/>
      <c r="I679" s="12">
        <f t="shared" si="288"/>
        <v>209.7</v>
      </c>
      <c r="J679" s="26">
        <f>'[1]Бюджет 2025 г 2 чтение'!$I$888</f>
        <v>209</v>
      </c>
      <c r="K679" s="26">
        <f>'[1]Бюджет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'[1]Бюджет 2025 г 2 чтение'!$H$889</f>
        <v>2120.3000000000002</v>
      </c>
      <c r="H680" s="22"/>
      <c r="I680" s="12">
        <f t="shared" si="288"/>
        <v>2120.3000000000002</v>
      </c>
      <c r="J680" s="26">
        <f>'[1]Бюджет 2025 г 2 чтение'!$I$889</f>
        <v>1881.4</v>
      </c>
      <c r="K680" s="26">
        <f>'[1]Бюджет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95">G682</f>
        <v>1943.1</v>
      </c>
      <c r="H681" s="16">
        <f t="shared" si="295"/>
        <v>0</v>
      </c>
      <c r="I681" s="12">
        <f t="shared" si="288"/>
        <v>1943.1</v>
      </c>
      <c r="J681" s="16">
        <f t="shared" si="295"/>
        <v>1943.1</v>
      </c>
      <c r="K681" s="16">
        <f t="shared" si="295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95"/>
        <v>1943.1</v>
      </c>
      <c r="H682" s="16">
        <f t="shared" si="295"/>
        <v>0</v>
      </c>
      <c r="I682" s="12">
        <f t="shared" si="288"/>
        <v>1943.1</v>
      </c>
      <c r="J682" s="16">
        <f t="shared" si="295"/>
        <v>1943.1</v>
      </c>
      <c r="K682" s="16">
        <f t="shared" si="295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95"/>
        <v>1943.1</v>
      </c>
      <c r="H683" s="16">
        <f t="shared" si="295"/>
        <v>0</v>
      </c>
      <c r="I683" s="12">
        <f t="shared" si="288"/>
        <v>1943.1</v>
      </c>
      <c r="J683" s="16">
        <f t="shared" si="295"/>
        <v>1943.1</v>
      </c>
      <c r="K683" s="16">
        <f t="shared" si="295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'[1]Бюджет 2025 г 2 чтение'!$H$857</f>
        <v>1943.1</v>
      </c>
      <c r="H684" s="64"/>
      <c r="I684" s="12">
        <f t="shared" si="288"/>
        <v>1943.1</v>
      </c>
      <c r="J684" s="19">
        <f>'[1]Бюджет 2025 г 2 чтение'!$I$858</f>
        <v>1943.1</v>
      </c>
      <c r="K684" s="19">
        <f>'[1]Бюджет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96">G686</f>
        <v>1560</v>
      </c>
      <c r="H685" s="16">
        <f t="shared" si="296"/>
        <v>0</v>
      </c>
      <c r="I685" s="12">
        <f t="shared" si="288"/>
        <v>1560</v>
      </c>
      <c r="J685" s="16">
        <f t="shared" si="296"/>
        <v>1400</v>
      </c>
      <c r="K685" s="16">
        <f t="shared" si="296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96"/>
        <v>1560</v>
      </c>
      <c r="H686" s="16">
        <f t="shared" si="296"/>
        <v>0</v>
      </c>
      <c r="I686" s="12">
        <f t="shared" si="288"/>
        <v>1560</v>
      </c>
      <c r="J686" s="16">
        <f t="shared" si="296"/>
        <v>1400</v>
      </c>
      <c r="K686" s="16">
        <f t="shared" si="296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96"/>
        <v>1560</v>
      </c>
      <c r="H687" s="16">
        <f t="shared" si="296"/>
        <v>0</v>
      </c>
      <c r="I687" s="12">
        <f t="shared" si="288"/>
        <v>1560</v>
      </c>
      <c r="J687" s="16">
        <f t="shared" si="296"/>
        <v>1400</v>
      </c>
      <c r="K687" s="16">
        <f t="shared" si="296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'[2]Бюджет 2025 г 1 чтение'!$H$861</f>
        <v>1560</v>
      </c>
      <c r="H688" s="20"/>
      <c r="I688" s="12">
        <f t="shared" si="288"/>
        <v>1560</v>
      </c>
      <c r="J688" s="19">
        <f>'[2]Бюджет 2025 г 1 чтение'!$I$861</f>
        <v>1400</v>
      </c>
      <c r="K688" s="19">
        <f>'[2]Бюджет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97">G690</f>
        <v>97869.7</v>
      </c>
      <c r="H689" s="16">
        <f t="shared" si="297"/>
        <v>0</v>
      </c>
      <c r="I689" s="12">
        <f t="shared" si="288"/>
        <v>97869.7</v>
      </c>
      <c r="J689" s="16">
        <f t="shared" si="297"/>
        <v>97845.8</v>
      </c>
      <c r="K689" s="16">
        <f t="shared" si="297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97"/>
        <v>97869.7</v>
      </c>
      <c r="H690" s="16">
        <f t="shared" si="297"/>
        <v>0</v>
      </c>
      <c r="I690" s="12">
        <f t="shared" si="288"/>
        <v>97869.7</v>
      </c>
      <c r="J690" s="16">
        <f t="shared" si="297"/>
        <v>97845.8</v>
      </c>
      <c r="K690" s="16">
        <f t="shared" si="297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97"/>
        <v>97869.7</v>
      </c>
      <c r="H691" s="16">
        <f t="shared" si="297"/>
        <v>0</v>
      </c>
      <c r="I691" s="12">
        <f t="shared" si="288"/>
        <v>97869.7</v>
      </c>
      <c r="J691" s="16">
        <f t="shared" si="297"/>
        <v>97845.8</v>
      </c>
      <c r="K691" s="16">
        <f t="shared" si="297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'[1]Бюджет 2025 г 2 чтение'!$H$875</f>
        <v>97869.7</v>
      </c>
      <c r="H692" s="149"/>
      <c r="I692" s="12">
        <f t="shared" si="288"/>
        <v>97869.7</v>
      </c>
      <c r="J692" s="20">
        <f>'[1]Бюджет 2025 г 2 чтение'!$I$875</f>
        <v>97845.8</v>
      </c>
      <c r="K692" s="19">
        <f>'[1]Бюджет 2025 г 2 чтение'!$J$875</f>
        <v>97845.8</v>
      </c>
    </row>
    <row r="693" spans="1:11" ht="76.5">
      <c r="A693" s="184" t="s">
        <v>652</v>
      </c>
      <c r="B693" s="151" t="s">
        <v>243</v>
      </c>
      <c r="C693" s="151" t="s">
        <v>270</v>
      </c>
      <c r="D693" s="117" t="s">
        <v>694</v>
      </c>
      <c r="E693" s="151"/>
      <c r="F693" s="151"/>
      <c r="G693" s="149">
        <f>G694</f>
        <v>0</v>
      </c>
      <c r="H693" s="149">
        <f>H694</f>
        <v>1491.3000000000002</v>
      </c>
      <c r="I693" s="185">
        <f t="shared" si="288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694</v>
      </c>
      <c r="E694" s="113" t="s">
        <v>254</v>
      </c>
      <c r="F694" s="113"/>
      <c r="G694" s="149">
        <f>G695</f>
        <v>0</v>
      </c>
      <c r="H694" s="149">
        <f>H695</f>
        <v>1491.3000000000002</v>
      </c>
      <c r="I694" s="185">
        <f t="shared" si="288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694</v>
      </c>
      <c r="E695" s="113" t="s">
        <v>256</v>
      </c>
      <c r="F695" s="113"/>
      <c r="G695" s="149">
        <f>G696+G697</f>
        <v>0</v>
      </c>
      <c r="H695" s="149">
        <f>H696+H697</f>
        <v>1491.3000000000002</v>
      </c>
      <c r="I695" s="185">
        <f t="shared" si="288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694</v>
      </c>
      <c r="E696" s="113" t="s">
        <v>256</v>
      </c>
      <c r="F696" s="113" t="s">
        <v>10</v>
      </c>
      <c r="G696" s="149"/>
      <c r="H696" s="149">
        <f>'[3]Поправки февраль'!$I$874</f>
        <v>14.9</v>
      </c>
      <c r="I696" s="185">
        <f t="shared" si="288"/>
        <v>14.9</v>
      </c>
      <c r="J696" s="155">
        <f>'[3]Поправки февраль'!$K$874</f>
        <v>15.1</v>
      </c>
      <c r="K696" s="154">
        <f>'[3]Поправки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694</v>
      </c>
      <c r="E697" s="113" t="s">
        <v>256</v>
      </c>
      <c r="F697" s="113" t="s">
        <v>11</v>
      </c>
      <c r="G697" s="149"/>
      <c r="H697" s="149">
        <f>'[3]Поправки февраль'!$I$875</f>
        <v>1476.4</v>
      </c>
      <c r="I697" s="185">
        <f t="shared" si="288"/>
        <v>1476.4</v>
      </c>
      <c r="J697" s="155">
        <f>'[3]Поправки февраль'!$K$875</f>
        <v>1498.8</v>
      </c>
      <c r="K697" s="154">
        <f>'[3]Поправки февраль'!$L$875</f>
        <v>1510.5</v>
      </c>
    </row>
    <row r="698" spans="1:11" ht="76.5">
      <c r="A698" s="45" t="s">
        <v>652</v>
      </c>
      <c r="B698" s="18" t="s">
        <v>243</v>
      </c>
      <c r="C698" s="18" t="s">
        <v>270</v>
      </c>
      <c r="D698" s="117" t="s">
        <v>653</v>
      </c>
      <c r="E698" s="18"/>
      <c r="F698" s="18"/>
      <c r="G698" s="64">
        <f>G699</f>
        <v>1491.3000000000002</v>
      </c>
      <c r="H698" s="64">
        <f>H699</f>
        <v>-1491.3000000000002</v>
      </c>
      <c r="I698" s="12">
        <f t="shared" si="288"/>
        <v>0</v>
      </c>
      <c r="J698" s="64">
        <f t="shared" ref="J698:K699" si="298">J699</f>
        <v>0</v>
      </c>
      <c r="K698" s="64">
        <f t="shared" si="298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653</v>
      </c>
      <c r="E699" s="134" t="s">
        <v>254</v>
      </c>
      <c r="F699" s="134"/>
      <c r="G699" s="64">
        <f>G700</f>
        <v>1491.3000000000002</v>
      </c>
      <c r="H699" s="64">
        <f>H700</f>
        <v>-1491.3000000000002</v>
      </c>
      <c r="I699" s="12">
        <f t="shared" si="288"/>
        <v>0</v>
      </c>
      <c r="J699" s="64">
        <f t="shared" si="298"/>
        <v>0</v>
      </c>
      <c r="K699" s="64">
        <f t="shared" si="298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653</v>
      </c>
      <c r="E700" s="134" t="s">
        <v>256</v>
      </c>
      <c r="F700" s="134"/>
      <c r="G700" s="64">
        <f>G701+G702</f>
        <v>1491.3000000000002</v>
      </c>
      <c r="H700" s="64">
        <f>H701+H702</f>
        <v>-1491.3000000000002</v>
      </c>
      <c r="I700" s="12">
        <f t="shared" si="288"/>
        <v>0</v>
      </c>
      <c r="J700" s="64">
        <f t="shared" ref="J700:K700" si="299">J701+J702</f>
        <v>0</v>
      </c>
      <c r="K700" s="64">
        <f t="shared" si="299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653</v>
      </c>
      <c r="E701" s="134" t="s">
        <v>256</v>
      </c>
      <c r="F701" s="134" t="s">
        <v>10</v>
      </c>
      <c r="G701" s="64">
        <f>'[1]Бюджет 2025 г 2 чтение'!$H$866</f>
        <v>14.9</v>
      </c>
      <c r="H701" s="64">
        <f>'[3]Поправки февраль'!$I$879</f>
        <v>-14.9</v>
      </c>
      <c r="I701" s="12">
        <f t="shared" si="288"/>
        <v>0</v>
      </c>
      <c r="J701" s="20">
        <f>'[3]Поправки февраль'!$K$879</f>
        <v>0</v>
      </c>
      <c r="K701" s="19">
        <f>'[3]Поправки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653</v>
      </c>
      <c r="E702" s="134" t="s">
        <v>256</v>
      </c>
      <c r="F702" s="134" t="s">
        <v>11</v>
      </c>
      <c r="G702" s="64">
        <f>'[1]Бюджет 2025 г 2 чтение'!$H$867</f>
        <v>1476.4</v>
      </c>
      <c r="H702" s="64">
        <f>'[3]Поправки февраль'!$I$880</f>
        <v>-1476.4</v>
      </c>
      <c r="I702" s="12">
        <f t="shared" si="288"/>
        <v>0</v>
      </c>
      <c r="J702" s="20">
        <f>'[3]Поправки февраль'!$K$880</f>
        <v>0</v>
      </c>
      <c r="K702" s="19">
        <f>'[3]Поправки февраль'!$L$880</f>
        <v>0</v>
      </c>
    </row>
    <row r="703" spans="1:11" s="186" customFormat="1" ht="89.25">
      <c r="A703" s="108" t="s">
        <v>685</v>
      </c>
      <c r="B703" s="151" t="s">
        <v>243</v>
      </c>
      <c r="C703" s="151" t="s">
        <v>270</v>
      </c>
      <c r="D703" s="117" t="s">
        <v>693</v>
      </c>
      <c r="E703" s="113"/>
      <c r="F703" s="113"/>
      <c r="G703" s="149">
        <f t="shared" ref="G703:H705" si="300">G704</f>
        <v>0</v>
      </c>
      <c r="H703" s="149">
        <f t="shared" si="300"/>
        <v>546.79999999999995</v>
      </c>
      <c r="I703" s="185">
        <f t="shared" si="288"/>
        <v>546.79999999999995</v>
      </c>
      <c r="J703" s="155">
        <f t="shared" ref="J703:K705" si="301">J704</f>
        <v>546.79999999999995</v>
      </c>
      <c r="K703" s="155">
        <f t="shared" si="301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693</v>
      </c>
      <c r="E704" s="113" t="s">
        <v>254</v>
      </c>
      <c r="F704" s="113"/>
      <c r="G704" s="149">
        <f t="shared" si="300"/>
        <v>0</v>
      </c>
      <c r="H704" s="149">
        <f t="shared" si="300"/>
        <v>546.79999999999995</v>
      </c>
      <c r="I704" s="185">
        <f t="shared" si="288"/>
        <v>546.79999999999995</v>
      </c>
      <c r="J704" s="155">
        <f t="shared" si="301"/>
        <v>546.79999999999995</v>
      </c>
      <c r="K704" s="155">
        <f t="shared" si="301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693</v>
      </c>
      <c r="E705" s="113" t="s">
        <v>256</v>
      </c>
      <c r="F705" s="113"/>
      <c r="G705" s="149">
        <f t="shared" si="300"/>
        <v>0</v>
      </c>
      <c r="H705" s="149">
        <f t="shared" si="300"/>
        <v>546.79999999999995</v>
      </c>
      <c r="I705" s="185">
        <f t="shared" si="288"/>
        <v>546.79999999999995</v>
      </c>
      <c r="J705" s="155">
        <f t="shared" si="301"/>
        <v>546.79999999999995</v>
      </c>
      <c r="K705" s="155">
        <f t="shared" si="301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693</v>
      </c>
      <c r="E706" s="113" t="s">
        <v>256</v>
      </c>
      <c r="F706" s="113" t="s">
        <v>11</v>
      </c>
      <c r="G706" s="149"/>
      <c r="H706" s="149">
        <f>'[3]Поправки февраль'!$I$884</f>
        <v>546.79999999999995</v>
      </c>
      <c r="I706" s="185">
        <f t="shared" si="288"/>
        <v>546.79999999999995</v>
      </c>
      <c r="J706" s="155">
        <f>'[3]Поправки февраль'!$K$884</f>
        <v>546.79999999999995</v>
      </c>
      <c r="K706" s="154">
        <f>'[3]Поправки февраль'!$L$884</f>
        <v>546.79999999999995</v>
      </c>
    </row>
    <row r="707" spans="1:11" s="186" customFormat="1" ht="89.25">
      <c r="A707" s="108" t="s">
        <v>685</v>
      </c>
      <c r="B707" s="151" t="s">
        <v>243</v>
      </c>
      <c r="C707" s="151" t="s">
        <v>270</v>
      </c>
      <c r="D707" s="117" t="s">
        <v>686</v>
      </c>
      <c r="E707" s="113"/>
      <c r="F707" s="113"/>
      <c r="G707" s="149">
        <f t="shared" ref="G707:K709" si="302">G708</f>
        <v>546.79999999999995</v>
      </c>
      <c r="H707" s="149">
        <f t="shared" si="302"/>
        <v>-546.79999999999995</v>
      </c>
      <c r="I707" s="185">
        <f t="shared" si="288"/>
        <v>0</v>
      </c>
      <c r="J707" s="149">
        <f t="shared" si="302"/>
        <v>0</v>
      </c>
      <c r="K707" s="149">
        <f t="shared" si="302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686</v>
      </c>
      <c r="E708" s="113" t="s">
        <v>254</v>
      </c>
      <c r="F708" s="113"/>
      <c r="G708" s="149">
        <f t="shared" si="302"/>
        <v>546.79999999999995</v>
      </c>
      <c r="H708" s="149">
        <f t="shared" si="302"/>
        <v>-546.79999999999995</v>
      </c>
      <c r="I708" s="185">
        <f t="shared" si="288"/>
        <v>0</v>
      </c>
      <c r="J708" s="149">
        <f t="shared" si="302"/>
        <v>0</v>
      </c>
      <c r="K708" s="149">
        <f t="shared" si="302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686</v>
      </c>
      <c r="E709" s="113" t="s">
        <v>256</v>
      </c>
      <c r="F709" s="113"/>
      <c r="G709" s="149">
        <f t="shared" si="302"/>
        <v>546.79999999999995</v>
      </c>
      <c r="H709" s="149">
        <f t="shared" si="302"/>
        <v>-546.79999999999995</v>
      </c>
      <c r="I709" s="185">
        <f t="shared" si="288"/>
        <v>0</v>
      </c>
      <c r="J709" s="149">
        <f t="shared" si="302"/>
        <v>0</v>
      </c>
      <c r="K709" s="149">
        <f t="shared" si="302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686</v>
      </c>
      <c r="E710" s="113" t="s">
        <v>256</v>
      </c>
      <c r="F710" s="113" t="s">
        <v>11</v>
      </c>
      <c r="G710" s="149">
        <f>'[1]Бюджет 2025 г 2 чтение'!$H$871</f>
        <v>546.79999999999995</v>
      </c>
      <c r="H710" s="149">
        <f>'[3]Поправки февраль'!$I$888</f>
        <v>-546.79999999999995</v>
      </c>
      <c r="I710" s="185">
        <f t="shared" si="288"/>
        <v>0</v>
      </c>
      <c r="J710" s="155">
        <f>'[3]Поправки февраль'!$K$888</f>
        <v>0</v>
      </c>
      <c r="K710" s="154">
        <f>'[3]Поправки февраль'!$L$888</f>
        <v>0</v>
      </c>
    </row>
    <row r="711" spans="1:11" ht="90.75" customHeight="1">
      <c r="A711" s="74" t="s">
        <v>630</v>
      </c>
      <c r="B711" s="18" t="s">
        <v>243</v>
      </c>
      <c r="C711" s="18" t="s">
        <v>270</v>
      </c>
      <c r="D711" s="117" t="s">
        <v>631</v>
      </c>
      <c r="E711" s="134"/>
      <c r="F711" s="134"/>
      <c r="G711" s="64">
        <f t="shared" ref="G711:K713" si="303">G712</f>
        <v>150.6</v>
      </c>
      <c r="H711" s="64">
        <f t="shared" si="303"/>
        <v>0</v>
      </c>
      <c r="I711" s="12">
        <f t="shared" si="288"/>
        <v>150.6</v>
      </c>
      <c r="J711" s="22">
        <f t="shared" si="303"/>
        <v>150.6</v>
      </c>
      <c r="K711" s="22">
        <f t="shared" si="303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631</v>
      </c>
      <c r="E712" s="134" t="s">
        <v>254</v>
      </c>
      <c r="F712" s="134"/>
      <c r="G712" s="64">
        <f t="shared" si="303"/>
        <v>150.6</v>
      </c>
      <c r="H712" s="64">
        <f t="shared" si="303"/>
        <v>0</v>
      </c>
      <c r="I712" s="12">
        <f t="shared" si="288"/>
        <v>150.6</v>
      </c>
      <c r="J712" s="22">
        <f t="shared" si="303"/>
        <v>150.6</v>
      </c>
      <c r="K712" s="22">
        <f t="shared" si="303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631</v>
      </c>
      <c r="E713" s="134" t="s">
        <v>256</v>
      </c>
      <c r="F713" s="134"/>
      <c r="G713" s="64">
        <f t="shared" si="303"/>
        <v>150.6</v>
      </c>
      <c r="H713" s="64">
        <f t="shared" si="303"/>
        <v>0</v>
      </c>
      <c r="I713" s="12">
        <f t="shared" si="288"/>
        <v>150.6</v>
      </c>
      <c r="J713" s="22">
        <f t="shared" si="303"/>
        <v>150.6</v>
      </c>
      <c r="K713" s="22">
        <f t="shared" si="303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631</v>
      </c>
      <c r="E714" s="134" t="s">
        <v>256</v>
      </c>
      <c r="F714" s="134" t="s">
        <v>10</v>
      </c>
      <c r="G714" s="64">
        <f>'[2]Бюджет 2025 г 1 чтение'!$H$874</f>
        <v>150.6</v>
      </c>
      <c r="H714" s="64"/>
      <c r="I714" s="12">
        <f t="shared" si="288"/>
        <v>150.6</v>
      </c>
      <c r="J714" s="22">
        <f>'[2]Бюджет 2025 г 1 чтение'!$I$874</f>
        <v>150.6</v>
      </c>
      <c r="K714" s="22">
        <f>'[2]Бюджет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304">G716</f>
        <v>1258.8</v>
      </c>
      <c r="H715" s="16">
        <f t="shared" si="304"/>
        <v>0</v>
      </c>
      <c r="I715" s="12">
        <f t="shared" si="288"/>
        <v>1258.8</v>
      </c>
      <c r="J715" s="16">
        <f t="shared" si="304"/>
        <v>1183</v>
      </c>
      <c r="K715" s="16">
        <f t="shared" si="304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304"/>
        <v>1258.8</v>
      </c>
      <c r="H716" s="16">
        <f t="shared" si="304"/>
        <v>0</v>
      </c>
      <c r="I716" s="12">
        <f t="shared" si="288"/>
        <v>1258.8</v>
      </c>
      <c r="J716" s="16">
        <f t="shared" si="304"/>
        <v>1183</v>
      </c>
      <c r="K716" s="16">
        <f t="shared" si="304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304"/>
        <v>1258.8</v>
      </c>
      <c r="H717" s="16">
        <f t="shared" si="304"/>
        <v>0</v>
      </c>
      <c r="I717" s="12">
        <f t="shared" si="288"/>
        <v>1258.8</v>
      </c>
      <c r="J717" s="16">
        <f t="shared" si="304"/>
        <v>1183</v>
      </c>
      <c r="K717" s="16">
        <f t="shared" si="304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'[1]Бюджет 2025 г 2 чтение'!$H$893</f>
        <v>1258.8</v>
      </c>
      <c r="H718" s="64"/>
      <c r="I718" s="12">
        <f t="shared" si="288"/>
        <v>1258.8</v>
      </c>
      <c r="J718" s="20">
        <f>'[1]Бюджет 2025 г 2 чтение'!$I$893</f>
        <v>1183</v>
      </c>
      <c r="K718" s="19">
        <f>'[1]Бюджет 2025 г 2 чтение'!$J$893</f>
        <v>1102.5999999999999</v>
      </c>
    </row>
    <row r="719" spans="1:11" ht="60">
      <c r="A719" s="166" t="s">
        <v>646</v>
      </c>
      <c r="B719" s="18" t="s">
        <v>243</v>
      </c>
      <c r="C719" s="18" t="s">
        <v>270</v>
      </c>
      <c r="D719" s="116" t="s">
        <v>692</v>
      </c>
      <c r="E719" s="34"/>
      <c r="F719" s="34"/>
      <c r="G719" s="64">
        <f t="shared" ref="G719:H721" si="305">G720</f>
        <v>0</v>
      </c>
      <c r="H719" s="64">
        <f t="shared" si="305"/>
        <v>13749.1</v>
      </c>
      <c r="I719" s="12">
        <f t="shared" si="288"/>
        <v>13749.1</v>
      </c>
      <c r="J719" s="20">
        <f t="shared" ref="J719:K721" si="306">J720</f>
        <v>13749.1</v>
      </c>
      <c r="K719" s="20">
        <f t="shared" si="306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692</v>
      </c>
      <c r="E720" s="18" t="s">
        <v>254</v>
      </c>
      <c r="F720" s="18"/>
      <c r="G720" s="64">
        <f t="shared" si="305"/>
        <v>0</v>
      </c>
      <c r="H720" s="64">
        <f t="shared" si="305"/>
        <v>13749.1</v>
      </c>
      <c r="I720" s="12">
        <f t="shared" si="288"/>
        <v>13749.1</v>
      </c>
      <c r="J720" s="20">
        <f t="shared" si="306"/>
        <v>13749.1</v>
      </c>
      <c r="K720" s="20">
        <f t="shared" si="306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692</v>
      </c>
      <c r="E721" s="18" t="s">
        <v>256</v>
      </c>
      <c r="F721" s="18"/>
      <c r="G721" s="64">
        <f t="shared" si="305"/>
        <v>0</v>
      </c>
      <c r="H721" s="64">
        <f t="shared" si="305"/>
        <v>13749.1</v>
      </c>
      <c r="I721" s="12">
        <f t="shared" si="288"/>
        <v>13749.1</v>
      </c>
      <c r="J721" s="20">
        <f t="shared" si="306"/>
        <v>13749.1</v>
      </c>
      <c r="K721" s="20">
        <f t="shared" si="306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692</v>
      </c>
      <c r="E722" s="18" t="s">
        <v>256</v>
      </c>
      <c r="F722" s="18" t="s">
        <v>11</v>
      </c>
      <c r="G722" s="64"/>
      <c r="H722" s="64">
        <f>'[3]Поправки февраль'!$I$914</f>
        <v>13749.1</v>
      </c>
      <c r="I722" s="12">
        <f t="shared" si="288"/>
        <v>13749.1</v>
      </c>
      <c r="J722" s="20">
        <f>'[3]Поправки февраль'!$K$914</f>
        <v>13749.1</v>
      </c>
      <c r="K722" s="20">
        <f>'[3]Поправки февраль'!$L$914</f>
        <v>13749.1</v>
      </c>
    </row>
    <row r="723" spans="1:11" ht="64.5" customHeight="1">
      <c r="A723" s="166" t="s">
        <v>646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307">G724</f>
        <v>13749.1</v>
      </c>
      <c r="H723" s="16">
        <f t="shared" si="307"/>
        <v>-13749.1</v>
      </c>
      <c r="I723" s="12">
        <f t="shared" si="288"/>
        <v>0</v>
      </c>
      <c r="J723" s="16">
        <f t="shared" si="307"/>
        <v>0</v>
      </c>
      <c r="K723" s="16">
        <f t="shared" si="307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307"/>
        <v>13749.1</v>
      </c>
      <c r="H724" s="16">
        <f t="shared" si="307"/>
        <v>-13749.1</v>
      </c>
      <c r="I724" s="12">
        <f t="shared" si="288"/>
        <v>0</v>
      </c>
      <c r="J724" s="16">
        <f t="shared" si="307"/>
        <v>0</v>
      </c>
      <c r="K724" s="16">
        <f t="shared" si="307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307"/>
        <v>13749.1</v>
      </c>
      <c r="H725" s="16">
        <f t="shared" si="307"/>
        <v>-13749.1</v>
      </c>
      <c r="I725" s="12">
        <f t="shared" si="288"/>
        <v>0</v>
      </c>
      <c r="J725" s="16">
        <f t="shared" si="307"/>
        <v>0</v>
      </c>
      <c r="K725" s="16">
        <f t="shared" si="307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f>'[1]Бюджет 2025 г 2 чтение'!$H$897</f>
        <v>13749.1</v>
      </c>
      <c r="H726" s="130">
        <f>'[3]Поправки февраль'!$I$918</f>
        <v>-13749.1</v>
      </c>
      <c r="I726" s="12">
        <f t="shared" si="288"/>
        <v>0</v>
      </c>
      <c r="J726" s="20">
        <f>'[3]Поправки февраль'!$K$918</f>
        <v>0</v>
      </c>
      <c r="K726" s="20">
        <f>'[3]Поправки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308">G728</f>
        <v>0</v>
      </c>
      <c r="H727" s="16">
        <f t="shared" si="308"/>
        <v>0</v>
      </c>
      <c r="I727" s="12">
        <f t="shared" si="288"/>
        <v>0</v>
      </c>
      <c r="J727" s="16">
        <f t="shared" si="308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308"/>
        <v>0</v>
      </c>
      <c r="H728" s="16">
        <f t="shared" si="308"/>
        <v>0</v>
      </c>
      <c r="I728" s="12">
        <f t="shared" si="288"/>
        <v>0</v>
      </c>
      <c r="J728" s="16">
        <f t="shared" si="308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308"/>
        <v>0</v>
      </c>
      <c r="H729" s="16">
        <f t="shared" si="308"/>
        <v>0</v>
      </c>
      <c r="I729" s="12">
        <f t="shared" si="288"/>
        <v>0</v>
      </c>
      <c r="J729" s="16">
        <f t="shared" si="308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308"/>
        <v>0</v>
      </c>
      <c r="H730" s="16">
        <f t="shared" si="308"/>
        <v>0</v>
      </c>
      <c r="I730" s="12">
        <f t="shared" si="288"/>
        <v>0</v>
      </c>
      <c r="J730" s="16">
        <f t="shared" si="308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308"/>
        <v>0</v>
      </c>
      <c r="H731" s="16">
        <f t="shared" si="308"/>
        <v>0</v>
      </c>
      <c r="I731" s="12">
        <f t="shared" si="288"/>
        <v>0</v>
      </c>
      <c r="J731" s="16">
        <f t="shared" si="308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308"/>
        <v>0</v>
      </c>
      <c r="H732" s="16">
        <f t="shared" si="308"/>
        <v>0</v>
      </c>
      <c r="I732" s="12">
        <f t="shared" si="288"/>
        <v>0</v>
      </c>
      <c r="J732" s="16">
        <f t="shared" si="308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88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88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309">G736</f>
        <v>0</v>
      </c>
      <c r="H735" s="63">
        <f t="shared" si="309"/>
        <v>0</v>
      </c>
      <c r="I735" s="12">
        <f t="shared" si="288"/>
        <v>0</v>
      </c>
      <c r="J735" s="63">
        <f t="shared" si="309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309"/>
        <v>0</v>
      </c>
      <c r="H736" s="63">
        <f t="shared" si="309"/>
        <v>0</v>
      </c>
      <c r="I736" s="12">
        <f t="shared" si="288"/>
        <v>0</v>
      </c>
      <c r="J736" s="63">
        <f t="shared" si="309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309"/>
        <v>0</v>
      </c>
      <c r="H737" s="63">
        <f t="shared" si="309"/>
        <v>0</v>
      </c>
      <c r="I737" s="12">
        <f t="shared" si="288"/>
        <v>0</v>
      </c>
      <c r="J737" s="63">
        <f t="shared" si="309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88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310">G740</f>
        <v>0</v>
      </c>
      <c r="H739" s="63">
        <f t="shared" si="310"/>
        <v>0</v>
      </c>
      <c r="I739" s="12">
        <f t="shared" si="288"/>
        <v>0</v>
      </c>
      <c r="J739" s="63">
        <f t="shared" si="310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310"/>
        <v>0</v>
      </c>
      <c r="H740" s="63">
        <f t="shared" si="310"/>
        <v>0</v>
      </c>
      <c r="I740" s="12">
        <f t="shared" si="288"/>
        <v>0</v>
      </c>
      <c r="J740" s="63">
        <f t="shared" si="310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310"/>
        <v>0</v>
      </c>
      <c r="H741" s="63">
        <f t="shared" si="310"/>
        <v>0</v>
      </c>
      <c r="I741" s="12">
        <f t="shared" si="288"/>
        <v>0</v>
      </c>
      <c r="J741" s="63">
        <f t="shared" si="310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311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311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311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311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311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311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311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533</v>
      </c>
      <c r="E749" s="24"/>
      <c r="F749" s="24"/>
      <c r="G749" s="63">
        <f t="shared" ref="G749:H752" si="312">G750</f>
        <v>0</v>
      </c>
      <c r="H749" s="63">
        <f t="shared" si="312"/>
        <v>0</v>
      </c>
      <c r="I749" s="12">
        <f t="shared" si="311"/>
        <v>0</v>
      </c>
      <c r="J749" s="63">
        <f t="shared" ref="J749:K752" si="313">J750</f>
        <v>0</v>
      </c>
      <c r="K749" s="63">
        <f t="shared" si="313"/>
        <v>0</v>
      </c>
    </row>
    <row r="750" spans="1:11" s="50" customFormat="1" ht="38.25">
      <c r="A750" s="48" t="s">
        <v>532</v>
      </c>
      <c r="B750" s="18" t="s">
        <v>243</v>
      </c>
      <c r="C750" s="18" t="s">
        <v>270</v>
      </c>
      <c r="D750" s="55" t="s">
        <v>533</v>
      </c>
      <c r="E750" s="24"/>
      <c r="F750" s="24"/>
      <c r="G750" s="63">
        <f t="shared" si="312"/>
        <v>0</v>
      </c>
      <c r="H750" s="63">
        <f t="shared" si="312"/>
        <v>0</v>
      </c>
      <c r="I750" s="12">
        <f t="shared" si="311"/>
        <v>0</v>
      </c>
      <c r="J750" s="63">
        <f t="shared" si="313"/>
        <v>0</v>
      </c>
      <c r="K750" s="63">
        <f t="shared" si="313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533</v>
      </c>
      <c r="E751" s="24" t="s">
        <v>254</v>
      </c>
      <c r="F751" s="24"/>
      <c r="G751" s="63">
        <f t="shared" si="312"/>
        <v>0</v>
      </c>
      <c r="H751" s="63">
        <f t="shared" si="312"/>
        <v>0</v>
      </c>
      <c r="I751" s="12">
        <f t="shared" si="311"/>
        <v>0</v>
      </c>
      <c r="J751" s="63">
        <f t="shared" si="313"/>
        <v>0</v>
      </c>
      <c r="K751" s="63">
        <f t="shared" si="313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533</v>
      </c>
      <c r="E752" s="24" t="s">
        <v>256</v>
      </c>
      <c r="F752" s="24"/>
      <c r="G752" s="63">
        <f t="shared" si="312"/>
        <v>0</v>
      </c>
      <c r="H752" s="63">
        <f t="shared" si="312"/>
        <v>0</v>
      </c>
      <c r="I752" s="12">
        <f t="shared" si="311"/>
        <v>0</v>
      </c>
      <c r="J752" s="63">
        <f t="shared" si="313"/>
        <v>0</v>
      </c>
      <c r="K752" s="63">
        <f t="shared" si="313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533</v>
      </c>
      <c r="E753" s="24" t="s">
        <v>256</v>
      </c>
      <c r="F753" s="24" t="s">
        <v>17</v>
      </c>
      <c r="G753" s="63"/>
      <c r="H753" s="63"/>
      <c r="I753" s="12">
        <f t="shared" si="311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311"/>
        <v>0</v>
      </c>
      <c r="J754" s="64">
        <f>J769+J773+J778+J782+J786+J790+J794+J798+J802+J806+J810+J816+J820+J829+J824</f>
        <v>0</v>
      </c>
      <c r="K754" s="64">
        <f t="shared" ref="K754" si="314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576</v>
      </c>
      <c r="E755" s="134"/>
      <c r="F755" s="134"/>
      <c r="G755" s="64"/>
      <c r="H755" s="64"/>
      <c r="I755" s="12">
        <f t="shared" si="311"/>
        <v>0</v>
      </c>
      <c r="J755" s="64"/>
      <c r="K755" s="64"/>
    </row>
    <row r="756" spans="1:11" s="50" customFormat="1" ht="38.25">
      <c r="A756" s="108" t="s">
        <v>385</v>
      </c>
      <c r="B756" s="134" t="s">
        <v>243</v>
      </c>
      <c r="C756" s="134" t="s">
        <v>270</v>
      </c>
      <c r="D756" s="117" t="s">
        <v>576</v>
      </c>
      <c r="E756" s="134" t="s">
        <v>254</v>
      </c>
      <c r="F756" s="134"/>
      <c r="G756" s="64"/>
      <c r="H756" s="64"/>
      <c r="I756" s="12">
        <f t="shared" si="311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576</v>
      </c>
      <c r="E757" s="134" t="s">
        <v>256</v>
      </c>
      <c r="F757" s="134"/>
      <c r="G757" s="64"/>
      <c r="H757" s="64"/>
      <c r="I757" s="12">
        <f t="shared" si="311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576</v>
      </c>
      <c r="E758" s="134" t="s">
        <v>256</v>
      </c>
      <c r="F758" s="134" t="s">
        <v>17</v>
      </c>
      <c r="G758" s="64"/>
      <c r="H758" s="64"/>
      <c r="I758" s="12">
        <f t="shared" si="311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591</v>
      </c>
      <c r="E759" s="134"/>
      <c r="F759" s="134"/>
      <c r="G759" s="64"/>
      <c r="H759" s="64"/>
      <c r="I759" s="12">
        <f t="shared" si="311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591</v>
      </c>
      <c r="E760" s="134" t="s">
        <v>254</v>
      </c>
      <c r="F760" s="134"/>
      <c r="G760" s="64"/>
      <c r="H760" s="64"/>
      <c r="I760" s="12">
        <f t="shared" si="311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591</v>
      </c>
      <c r="E761" s="134" t="s">
        <v>256</v>
      </c>
      <c r="F761" s="134"/>
      <c r="G761" s="64"/>
      <c r="H761" s="64"/>
      <c r="I761" s="12">
        <f t="shared" si="311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591</v>
      </c>
      <c r="E762" s="134" t="s">
        <v>256</v>
      </c>
      <c r="F762" s="134" t="s">
        <v>10</v>
      </c>
      <c r="G762" s="64"/>
      <c r="H762" s="64"/>
      <c r="I762" s="12">
        <f t="shared" si="311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592</v>
      </c>
      <c r="E763" s="134"/>
      <c r="F763" s="134"/>
      <c r="G763" s="64"/>
      <c r="H763" s="64"/>
      <c r="I763" s="12">
        <f t="shared" si="311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311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311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311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311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311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593</v>
      </c>
      <c r="E769" s="138"/>
      <c r="F769" s="138"/>
      <c r="G769" s="64">
        <f t="shared" ref="G769:K771" si="315">G770</f>
        <v>0</v>
      </c>
      <c r="H769" s="64">
        <f t="shared" si="315"/>
        <v>0</v>
      </c>
      <c r="I769" s="12">
        <f t="shared" si="311"/>
        <v>0</v>
      </c>
      <c r="J769" s="64">
        <f t="shared" si="315"/>
        <v>0</v>
      </c>
      <c r="K769" s="64">
        <f t="shared" si="315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593</v>
      </c>
      <c r="E770" s="134" t="s">
        <v>45</v>
      </c>
      <c r="F770" s="138"/>
      <c r="G770" s="64">
        <f t="shared" si="315"/>
        <v>0</v>
      </c>
      <c r="H770" s="64">
        <f t="shared" si="315"/>
        <v>0</v>
      </c>
      <c r="I770" s="12">
        <f t="shared" si="311"/>
        <v>0</v>
      </c>
      <c r="J770" s="64">
        <f t="shared" si="315"/>
        <v>0</v>
      </c>
      <c r="K770" s="64">
        <f t="shared" si="315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593</v>
      </c>
      <c r="E771" s="134" t="s">
        <v>53</v>
      </c>
      <c r="F771" s="138"/>
      <c r="G771" s="64">
        <f t="shared" si="315"/>
        <v>0</v>
      </c>
      <c r="H771" s="64">
        <f t="shared" si="315"/>
        <v>0</v>
      </c>
      <c r="I771" s="12">
        <f t="shared" si="311"/>
        <v>0</v>
      </c>
      <c r="J771" s="64">
        <f t="shared" si="315"/>
        <v>0</v>
      </c>
      <c r="K771" s="64">
        <f t="shared" si="315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593</v>
      </c>
      <c r="E772" s="134" t="s">
        <v>53</v>
      </c>
      <c r="F772" s="134" t="s">
        <v>17</v>
      </c>
      <c r="G772" s="64">
        <f>'[2]Бюджет 2025 г 1 чтение'!$H$937</f>
        <v>0</v>
      </c>
      <c r="H772" s="64"/>
      <c r="I772" s="12">
        <f t="shared" si="311"/>
        <v>0</v>
      </c>
      <c r="J772" s="64">
        <f>'[2]Бюджет 2025 г 1 чтение'!$I$937</f>
        <v>0</v>
      </c>
      <c r="K772" s="22">
        <f>'[2]Бюджет 2025 г 1 чтение'!$J$937</f>
        <v>0</v>
      </c>
    </row>
    <row r="773" spans="1:11" s="50" customFormat="1" ht="38.25">
      <c r="A773" s="95" t="s">
        <v>566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316">G774</f>
        <v>0</v>
      </c>
      <c r="H773" s="64">
        <f t="shared" si="316"/>
        <v>0</v>
      </c>
      <c r="I773" s="12">
        <f t="shared" si="311"/>
        <v>0</v>
      </c>
      <c r="J773" s="64">
        <f t="shared" ref="J773:K776" si="317">J774</f>
        <v>0</v>
      </c>
      <c r="K773" s="64">
        <f t="shared" si="317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316"/>
        <v>0</v>
      </c>
      <c r="H774" s="64">
        <f t="shared" si="316"/>
        <v>0</v>
      </c>
      <c r="I774" s="12">
        <f t="shared" si="311"/>
        <v>0</v>
      </c>
      <c r="J774" s="64">
        <f t="shared" si="317"/>
        <v>0</v>
      </c>
      <c r="K774" s="64">
        <f t="shared" si="317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316"/>
        <v>0</v>
      </c>
      <c r="H775" s="64">
        <f t="shared" si="316"/>
        <v>0</v>
      </c>
      <c r="I775" s="12">
        <f t="shared" si="311"/>
        <v>0</v>
      </c>
      <c r="J775" s="64">
        <f t="shared" si="317"/>
        <v>0</v>
      </c>
      <c r="K775" s="64">
        <f t="shared" si="317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316"/>
        <v>0</v>
      </c>
      <c r="H776" s="64">
        <f t="shared" si="316"/>
        <v>0</v>
      </c>
      <c r="I776" s="12">
        <f t="shared" si="311"/>
        <v>0</v>
      </c>
      <c r="J776" s="64">
        <f t="shared" si="317"/>
        <v>0</v>
      </c>
      <c r="K776" s="64">
        <f t="shared" si="317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311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586</v>
      </c>
      <c r="E778" s="134"/>
      <c r="F778" s="134"/>
      <c r="G778" s="64">
        <f t="shared" ref="G778:K780" si="318">G779</f>
        <v>0</v>
      </c>
      <c r="H778" s="64">
        <f t="shared" si="318"/>
        <v>0</v>
      </c>
      <c r="I778" s="12">
        <f t="shared" si="311"/>
        <v>0</v>
      </c>
      <c r="J778" s="64">
        <f t="shared" si="318"/>
        <v>0</v>
      </c>
      <c r="K778" s="64">
        <f t="shared" si="318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586</v>
      </c>
      <c r="E779" s="134" t="s">
        <v>254</v>
      </c>
      <c r="F779" s="134"/>
      <c r="G779" s="64">
        <f t="shared" si="318"/>
        <v>0</v>
      </c>
      <c r="H779" s="64">
        <f t="shared" si="318"/>
        <v>0</v>
      </c>
      <c r="I779" s="12">
        <f t="shared" si="311"/>
        <v>0</v>
      </c>
      <c r="J779" s="64">
        <f t="shared" si="318"/>
        <v>0</v>
      </c>
      <c r="K779" s="64">
        <f t="shared" si="318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586</v>
      </c>
      <c r="E780" s="134" t="s">
        <v>256</v>
      </c>
      <c r="F780" s="134"/>
      <c r="G780" s="64">
        <f t="shared" si="318"/>
        <v>0</v>
      </c>
      <c r="H780" s="64">
        <f t="shared" si="318"/>
        <v>0</v>
      </c>
      <c r="I780" s="12">
        <f t="shared" si="311"/>
        <v>0</v>
      </c>
      <c r="J780" s="64">
        <f t="shared" si="318"/>
        <v>0</v>
      </c>
      <c r="K780" s="64">
        <f t="shared" si="318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586</v>
      </c>
      <c r="E781" s="134" t="s">
        <v>256</v>
      </c>
      <c r="F781" s="134" t="s">
        <v>17</v>
      </c>
      <c r="G781" s="64">
        <f>'[2]Бюджет 2025 г 1 чтение'!$H$946</f>
        <v>0</v>
      </c>
      <c r="H781" s="64"/>
      <c r="I781" s="12">
        <f t="shared" si="311"/>
        <v>0</v>
      </c>
      <c r="J781" s="64">
        <f>'[2]Бюджет 2025 г 1 чтение'!$I$946</f>
        <v>0</v>
      </c>
      <c r="K781" s="64">
        <f>'[2]Бюджет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587</v>
      </c>
      <c r="E782" s="134"/>
      <c r="F782" s="134"/>
      <c r="G782" s="64">
        <f t="shared" ref="G782:K784" si="319">G783</f>
        <v>0</v>
      </c>
      <c r="H782" s="64">
        <f t="shared" si="319"/>
        <v>0</v>
      </c>
      <c r="I782" s="12">
        <f t="shared" si="311"/>
        <v>0</v>
      </c>
      <c r="J782" s="64">
        <f t="shared" si="319"/>
        <v>0</v>
      </c>
      <c r="K782" s="64">
        <f t="shared" si="319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587</v>
      </c>
      <c r="E783" s="134" t="s">
        <v>254</v>
      </c>
      <c r="F783" s="134"/>
      <c r="G783" s="64">
        <f t="shared" si="319"/>
        <v>0</v>
      </c>
      <c r="H783" s="64">
        <f t="shared" si="319"/>
        <v>0</v>
      </c>
      <c r="I783" s="12">
        <f t="shared" si="311"/>
        <v>0</v>
      </c>
      <c r="J783" s="64">
        <f t="shared" si="319"/>
        <v>0</v>
      </c>
      <c r="K783" s="64">
        <f t="shared" si="319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587</v>
      </c>
      <c r="E784" s="134" t="s">
        <v>256</v>
      </c>
      <c r="F784" s="134"/>
      <c r="G784" s="64">
        <f t="shared" si="319"/>
        <v>0</v>
      </c>
      <c r="H784" s="64">
        <f t="shared" si="319"/>
        <v>0</v>
      </c>
      <c r="I784" s="12">
        <f t="shared" si="311"/>
        <v>0</v>
      </c>
      <c r="J784" s="64">
        <f t="shared" si="319"/>
        <v>0</v>
      </c>
      <c r="K784" s="64">
        <f t="shared" si="319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587</v>
      </c>
      <c r="E785" s="134" t="s">
        <v>256</v>
      </c>
      <c r="F785" s="134" t="s">
        <v>17</v>
      </c>
      <c r="G785" s="64">
        <f>'[2]Бюджет 2025 г 1 чтение'!$H$950</f>
        <v>0</v>
      </c>
      <c r="H785" s="64"/>
      <c r="I785" s="12">
        <f t="shared" si="311"/>
        <v>0</v>
      </c>
      <c r="J785" s="64">
        <f>'[2]Бюджет 2025 г 1 чтение'!$I$950</f>
        <v>0</v>
      </c>
      <c r="K785" s="64">
        <f>'[2]Бюджет 2025 г 1 чтение'!$J$950</f>
        <v>0</v>
      </c>
    </row>
    <row r="786" spans="1:11" s="50" customFormat="1" ht="41.25" customHeight="1">
      <c r="A786" s="45" t="s">
        <v>589</v>
      </c>
      <c r="B786" s="107" t="s">
        <v>243</v>
      </c>
      <c r="C786" s="107" t="s">
        <v>270</v>
      </c>
      <c r="D786" s="117" t="s">
        <v>588</v>
      </c>
      <c r="E786" s="138" t="s">
        <v>64</v>
      </c>
      <c r="F786" s="138"/>
      <c r="G786" s="64">
        <f t="shared" ref="G786:K788" si="320">G787</f>
        <v>0</v>
      </c>
      <c r="H786" s="64">
        <f t="shared" si="320"/>
        <v>0</v>
      </c>
      <c r="I786" s="12">
        <f t="shared" si="311"/>
        <v>0</v>
      </c>
      <c r="J786" s="64">
        <f t="shared" si="320"/>
        <v>0</v>
      </c>
      <c r="K786" s="64">
        <f t="shared" si="320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588</v>
      </c>
      <c r="E787" s="134" t="s">
        <v>254</v>
      </c>
      <c r="F787" s="134"/>
      <c r="G787" s="64">
        <f t="shared" si="320"/>
        <v>0</v>
      </c>
      <c r="H787" s="64">
        <f t="shared" si="320"/>
        <v>0</v>
      </c>
      <c r="I787" s="12">
        <f t="shared" si="311"/>
        <v>0</v>
      </c>
      <c r="J787" s="64">
        <f t="shared" si="320"/>
        <v>0</v>
      </c>
      <c r="K787" s="64">
        <f t="shared" si="320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588</v>
      </c>
      <c r="E788" s="134" t="s">
        <v>256</v>
      </c>
      <c r="F788" s="134"/>
      <c r="G788" s="64">
        <f t="shared" si="320"/>
        <v>0</v>
      </c>
      <c r="H788" s="64">
        <f t="shared" si="320"/>
        <v>0</v>
      </c>
      <c r="I788" s="12">
        <f t="shared" si="311"/>
        <v>0</v>
      </c>
      <c r="J788" s="64">
        <f t="shared" si="320"/>
        <v>0</v>
      </c>
      <c r="K788" s="64">
        <f t="shared" si="320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588</v>
      </c>
      <c r="E789" s="134" t="s">
        <v>256</v>
      </c>
      <c r="F789" s="134" t="s">
        <v>17</v>
      </c>
      <c r="G789" s="64">
        <f>'[2]Бюджет 2025 г 1 чтение'!$H$954</f>
        <v>0</v>
      </c>
      <c r="H789" s="64"/>
      <c r="I789" s="12">
        <f t="shared" si="311"/>
        <v>0</v>
      </c>
      <c r="J789" s="64">
        <f>'[2]Бюджет 2025 г 1 чтение'!$I$954</f>
        <v>0</v>
      </c>
      <c r="K789" s="64">
        <f>'[2]Бюджет 2025 г 1 чтение'!$J$954</f>
        <v>0</v>
      </c>
    </row>
    <row r="790" spans="1:11" s="50" customFormat="1" ht="51">
      <c r="A790" s="45" t="s">
        <v>567</v>
      </c>
      <c r="B790" s="134" t="s">
        <v>243</v>
      </c>
      <c r="C790" s="134" t="s">
        <v>270</v>
      </c>
      <c r="D790" s="117" t="s">
        <v>594</v>
      </c>
      <c r="E790" s="134"/>
      <c r="F790" s="134"/>
      <c r="G790" s="64">
        <f t="shared" ref="G790:K792" si="321">G791</f>
        <v>0</v>
      </c>
      <c r="H790" s="64">
        <f t="shared" si="321"/>
        <v>0</v>
      </c>
      <c r="I790" s="12">
        <f t="shared" si="311"/>
        <v>0</v>
      </c>
      <c r="J790" s="64">
        <f t="shared" si="321"/>
        <v>0</v>
      </c>
      <c r="K790" s="64">
        <f t="shared" si="321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594</v>
      </c>
      <c r="E791" s="134" t="s">
        <v>254</v>
      </c>
      <c r="F791" s="134"/>
      <c r="G791" s="64">
        <f t="shared" si="321"/>
        <v>0</v>
      </c>
      <c r="H791" s="64">
        <f t="shared" si="321"/>
        <v>0</v>
      </c>
      <c r="I791" s="12">
        <f t="shared" si="311"/>
        <v>0</v>
      </c>
      <c r="J791" s="64">
        <f t="shared" si="321"/>
        <v>0</v>
      </c>
      <c r="K791" s="64">
        <f t="shared" si="321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594</v>
      </c>
      <c r="E792" s="134" t="s">
        <v>256</v>
      </c>
      <c r="F792" s="134"/>
      <c r="G792" s="64">
        <f t="shared" si="321"/>
        <v>0</v>
      </c>
      <c r="H792" s="64">
        <f t="shared" si="321"/>
        <v>0</v>
      </c>
      <c r="I792" s="12">
        <f t="shared" si="311"/>
        <v>0</v>
      </c>
      <c r="J792" s="64">
        <f t="shared" si="321"/>
        <v>0</v>
      </c>
      <c r="K792" s="64">
        <f t="shared" si="321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594</v>
      </c>
      <c r="E793" s="134" t="s">
        <v>256</v>
      </c>
      <c r="F793" s="134" t="s">
        <v>17</v>
      </c>
      <c r="G793" s="64">
        <f>'[2]Бюджет 2025 г 1 чтение'!$H$958</f>
        <v>0</v>
      </c>
      <c r="H793" s="64"/>
      <c r="I793" s="12">
        <f t="shared" si="311"/>
        <v>0</v>
      </c>
      <c r="J793" s="64">
        <f>'[2]Бюджет 2025 г 1 чтение'!$I$958</f>
        <v>0</v>
      </c>
      <c r="K793" s="64">
        <f>'[2]Бюджет 2025 г 1 чтение'!$J$958</f>
        <v>0</v>
      </c>
    </row>
    <row r="794" spans="1:11" s="50" customFormat="1" ht="38.25">
      <c r="A794" s="136" t="s">
        <v>590</v>
      </c>
      <c r="B794" s="134" t="s">
        <v>243</v>
      </c>
      <c r="C794" s="134" t="s">
        <v>270</v>
      </c>
      <c r="D794" s="117" t="s">
        <v>595</v>
      </c>
      <c r="E794" s="134"/>
      <c r="F794" s="134"/>
      <c r="G794" s="64">
        <f t="shared" ref="G794:K796" si="322">G795</f>
        <v>0</v>
      </c>
      <c r="H794" s="64">
        <f t="shared" si="322"/>
        <v>0</v>
      </c>
      <c r="I794" s="12">
        <f t="shared" si="311"/>
        <v>0</v>
      </c>
      <c r="J794" s="64">
        <f t="shared" si="322"/>
        <v>0</v>
      </c>
      <c r="K794" s="64">
        <f t="shared" si="322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595</v>
      </c>
      <c r="E795" s="134" t="s">
        <v>254</v>
      </c>
      <c r="F795" s="134"/>
      <c r="G795" s="64">
        <f t="shared" si="322"/>
        <v>0</v>
      </c>
      <c r="H795" s="64">
        <f t="shared" si="322"/>
        <v>0</v>
      </c>
      <c r="I795" s="12">
        <f t="shared" si="311"/>
        <v>0</v>
      </c>
      <c r="J795" s="64">
        <f t="shared" si="322"/>
        <v>0</v>
      </c>
      <c r="K795" s="64">
        <f t="shared" si="322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595</v>
      </c>
      <c r="E796" s="134" t="s">
        <v>256</v>
      </c>
      <c r="F796" s="134"/>
      <c r="G796" s="64">
        <f t="shared" si="322"/>
        <v>0</v>
      </c>
      <c r="H796" s="64">
        <f t="shared" si="322"/>
        <v>0</v>
      </c>
      <c r="I796" s="12">
        <f t="shared" si="311"/>
        <v>0</v>
      </c>
      <c r="J796" s="64">
        <f t="shared" si="322"/>
        <v>0</v>
      </c>
      <c r="K796" s="64">
        <f t="shared" si="322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595</v>
      </c>
      <c r="E797" s="134" t="s">
        <v>256</v>
      </c>
      <c r="F797" s="134" t="s">
        <v>17</v>
      </c>
      <c r="G797" s="64">
        <f>'[2]Бюджет 2025 г 1 чтение'!$H$962</f>
        <v>0</v>
      </c>
      <c r="H797" s="64"/>
      <c r="I797" s="12">
        <f t="shared" si="311"/>
        <v>0</v>
      </c>
      <c r="J797" s="64">
        <f>'[2]Бюджет 2025 г 1 чтение'!$I$962</f>
        <v>0</v>
      </c>
      <c r="K797" s="64">
        <f>'[2]Бюджет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596</v>
      </c>
      <c r="E798" s="138" t="s">
        <v>64</v>
      </c>
      <c r="F798" s="138"/>
      <c r="G798" s="64">
        <f t="shared" ref="G798:K800" si="323">G799</f>
        <v>0</v>
      </c>
      <c r="H798" s="64">
        <f t="shared" si="323"/>
        <v>0</v>
      </c>
      <c r="I798" s="12">
        <f t="shared" si="311"/>
        <v>0</v>
      </c>
      <c r="J798" s="64">
        <f t="shared" si="323"/>
        <v>0</v>
      </c>
      <c r="K798" s="64">
        <f t="shared" si="323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596</v>
      </c>
      <c r="E799" s="134" t="s">
        <v>254</v>
      </c>
      <c r="F799" s="134"/>
      <c r="G799" s="64">
        <f t="shared" si="323"/>
        <v>0</v>
      </c>
      <c r="H799" s="64">
        <f t="shared" si="323"/>
        <v>0</v>
      </c>
      <c r="I799" s="12">
        <f t="shared" si="311"/>
        <v>0</v>
      </c>
      <c r="J799" s="64">
        <f t="shared" si="323"/>
        <v>0</v>
      </c>
      <c r="K799" s="64">
        <f t="shared" si="323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596</v>
      </c>
      <c r="E800" s="134" t="s">
        <v>256</v>
      </c>
      <c r="F800" s="134"/>
      <c r="G800" s="64">
        <f t="shared" si="323"/>
        <v>0</v>
      </c>
      <c r="H800" s="64">
        <f t="shared" si="323"/>
        <v>0</v>
      </c>
      <c r="I800" s="12">
        <f t="shared" si="311"/>
        <v>0</v>
      </c>
      <c r="J800" s="64">
        <f t="shared" si="323"/>
        <v>0</v>
      </c>
      <c r="K800" s="64">
        <f t="shared" si="323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596</v>
      </c>
      <c r="E801" s="134" t="s">
        <v>256</v>
      </c>
      <c r="F801" s="134" t="s">
        <v>17</v>
      </c>
      <c r="G801" s="149">
        <f>'[2]Бюджет 2025 г 1 чтение'!$H$966</f>
        <v>0</v>
      </c>
      <c r="H801" s="149"/>
      <c r="I801" s="12">
        <f t="shared" si="311"/>
        <v>0</v>
      </c>
      <c r="J801" s="64">
        <f>'[2]Бюджет 2025 г 1 чтение'!$I$966</f>
        <v>0</v>
      </c>
      <c r="K801" s="64">
        <f>'[2]Бюджет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585</v>
      </c>
      <c r="E802" s="134" t="s">
        <v>64</v>
      </c>
      <c r="F802" s="134"/>
      <c r="G802" s="64">
        <f t="shared" ref="G802:H804" si="324">G803</f>
        <v>0</v>
      </c>
      <c r="H802" s="64">
        <f t="shared" si="324"/>
        <v>0</v>
      </c>
      <c r="I802" s="12">
        <f>G802+H802</f>
        <v>0</v>
      </c>
      <c r="J802" s="64">
        <f t="shared" ref="J802:K804" si="325">J803</f>
        <v>0</v>
      </c>
      <c r="K802" s="64">
        <f t="shared" si="325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585</v>
      </c>
      <c r="E803" s="134" t="s">
        <v>254</v>
      </c>
      <c r="F803" s="134"/>
      <c r="G803" s="64">
        <f t="shared" si="324"/>
        <v>0</v>
      </c>
      <c r="H803" s="64">
        <f t="shared" si="324"/>
        <v>0</v>
      </c>
      <c r="I803" s="12">
        <f>G803+H803</f>
        <v>0</v>
      </c>
      <c r="J803" s="64">
        <f t="shared" si="325"/>
        <v>0</v>
      </c>
      <c r="K803" s="64">
        <f t="shared" si="325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585</v>
      </c>
      <c r="E804" s="134" t="s">
        <v>256</v>
      </c>
      <c r="F804" s="134"/>
      <c r="G804" s="64">
        <f t="shared" si="324"/>
        <v>0</v>
      </c>
      <c r="H804" s="64">
        <f t="shared" si="324"/>
        <v>0</v>
      </c>
      <c r="I804" s="12">
        <f>G804+H804</f>
        <v>0</v>
      </c>
      <c r="J804" s="64">
        <f t="shared" si="325"/>
        <v>0</v>
      </c>
      <c r="K804" s="64">
        <f t="shared" si="325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585</v>
      </c>
      <c r="E805" s="134" t="s">
        <v>256</v>
      </c>
      <c r="F805" s="134" t="s">
        <v>10</v>
      </c>
      <c r="G805" s="64">
        <f>'[2]Бюджет 2025 г 1 чтение'!$H$970</f>
        <v>0</v>
      </c>
      <c r="H805" s="64"/>
      <c r="I805" s="12">
        <f t="shared" si="311"/>
        <v>0</v>
      </c>
      <c r="J805" s="64">
        <f>'[2]Бюджет 2025 г 1 чтение'!$I$970</f>
        <v>0</v>
      </c>
      <c r="K805" s="64">
        <f>'[2]Бюджет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597</v>
      </c>
      <c r="E806" s="134"/>
      <c r="F806" s="134"/>
      <c r="G806" s="64">
        <f t="shared" ref="G806:K808" si="326">G807</f>
        <v>0</v>
      </c>
      <c r="H806" s="64">
        <f t="shared" si="326"/>
        <v>0</v>
      </c>
      <c r="I806" s="12">
        <f t="shared" ref="I806:I869" si="327">G806+H806</f>
        <v>0</v>
      </c>
      <c r="J806" s="64">
        <f t="shared" si="326"/>
        <v>0</v>
      </c>
      <c r="K806" s="64">
        <f t="shared" si="326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597</v>
      </c>
      <c r="E807" s="134" t="s">
        <v>254</v>
      </c>
      <c r="F807" s="134"/>
      <c r="G807" s="64">
        <f t="shared" si="326"/>
        <v>0</v>
      </c>
      <c r="H807" s="64">
        <f t="shared" si="326"/>
        <v>0</v>
      </c>
      <c r="I807" s="12">
        <f t="shared" si="327"/>
        <v>0</v>
      </c>
      <c r="J807" s="64">
        <f t="shared" si="326"/>
        <v>0</v>
      </c>
      <c r="K807" s="64">
        <f t="shared" si="326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597</v>
      </c>
      <c r="E808" s="134" t="s">
        <v>256</v>
      </c>
      <c r="F808" s="134"/>
      <c r="G808" s="64">
        <f t="shared" si="326"/>
        <v>0</v>
      </c>
      <c r="H808" s="64">
        <f t="shared" si="326"/>
        <v>0</v>
      </c>
      <c r="I808" s="12">
        <f t="shared" si="327"/>
        <v>0</v>
      </c>
      <c r="J808" s="64">
        <f t="shared" si="326"/>
        <v>0</v>
      </c>
      <c r="K808" s="64">
        <f t="shared" si="326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597</v>
      </c>
      <c r="E809" s="134" t="s">
        <v>256</v>
      </c>
      <c r="F809" s="134" t="s">
        <v>10</v>
      </c>
      <c r="G809" s="64">
        <f>'[2]Бюджет 2025 г 1 чтение'!$H$983</f>
        <v>0</v>
      </c>
      <c r="H809" s="64"/>
      <c r="I809" s="12">
        <f t="shared" si="327"/>
        <v>0</v>
      </c>
      <c r="J809" s="64">
        <f>'[2]Бюджет 2025 г 1 чтение'!$I$983</f>
        <v>0</v>
      </c>
      <c r="K809" s="64">
        <f>'[2]Бюджет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598</v>
      </c>
      <c r="E810" s="134"/>
      <c r="F810" s="134"/>
      <c r="G810" s="64">
        <f t="shared" ref="G810:K811" si="328">G811</f>
        <v>0</v>
      </c>
      <c r="H810" s="64">
        <f t="shared" si="328"/>
        <v>0</v>
      </c>
      <c r="I810" s="12">
        <f t="shared" si="327"/>
        <v>0</v>
      </c>
      <c r="J810" s="64">
        <f t="shared" si="328"/>
        <v>0</v>
      </c>
      <c r="K810" s="64">
        <f t="shared" si="328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598</v>
      </c>
      <c r="E811" s="134" t="s">
        <v>254</v>
      </c>
      <c r="F811" s="134"/>
      <c r="G811" s="64">
        <f t="shared" si="328"/>
        <v>0</v>
      </c>
      <c r="H811" s="64">
        <f t="shared" si="328"/>
        <v>0</v>
      </c>
      <c r="I811" s="12">
        <f t="shared" si="327"/>
        <v>0</v>
      </c>
      <c r="J811" s="64">
        <f t="shared" si="328"/>
        <v>0</v>
      </c>
      <c r="K811" s="64">
        <f t="shared" si="328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598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327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598</v>
      </c>
      <c r="E813" s="134" t="s">
        <v>256</v>
      </c>
      <c r="F813" s="134" t="s">
        <v>17</v>
      </c>
      <c r="G813" s="64">
        <f>'[2]Бюджет 2025 г 1 чтение'!$H$987</f>
        <v>0</v>
      </c>
      <c r="H813" s="64"/>
      <c r="I813" s="12">
        <f t="shared" si="327"/>
        <v>0</v>
      </c>
      <c r="J813" s="64">
        <f>'[2]Бюджет 2025 г 1 чтение'!$I$987</f>
        <v>0</v>
      </c>
      <c r="K813" s="64">
        <f>'[2]Бюджет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598</v>
      </c>
      <c r="E814" s="134" t="s">
        <v>256</v>
      </c>
      <c r="F814" s="134" t="s">
        <v>10</v>
      </c>
      <c r="G814" s="64">
        <f>'[2]Бюджет 2025 г 1 чтение'!$H$988</f>
        <v>0</v>
      </c>
      <c r="H814" s="64"/>
      <c r="I814" s="12">
        <f t="shared" si="327"/>
        <v>0</v>
      </c>
      <c r="J814" s="64">
        <f>'[2]Бюджет 2025 г 1 чтение'!$I$988</f>
        <v>0</v>
      </c>
      <c r="K814" s="64">
        <f>'[2]Бюджет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598</v>
      </c>
      <c r="E815" s="134" t="s">
        <v>256</v>
      </c>
      <c r="F815" s="134" t="s">
        <v>11</v>
      </c>
      <c r="G815" s="64">
        <f>'[2]Бюджет 2025 г 1 чтение'!$H$989</f>
        <v>0</v>
      </c>
      <c r="H815" s="64"/>
      <c r="I815" s="12">
        <f t="shared" si="327"/>
        <v>0</v>
      </c>
      <c r="J815" s="64">
        <f>'[2]Бюджет 2025 г 1 чтение'!$I$989</f>
        <v>0</v>
      </c>
      <c r="K815" s="64">
        <f>'[2]Бюджет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599</v>
      </c>
      <c r="E816" s="138"/>
      <c r="F816" s="138"/>
      <c r="G816" s="64">
        <f t="shared" ref="G816:K818" si="329">G817</f>
        <v>0</v>
      </c>
      <c r="H816" s="64">
        <f t="shared" si="329"/>
        <v>0</v>
      </c>
      <c r="I816" s="12">
        <f t="shared" si="327"/>
        <v>0</v>
      </c>
      <c r="J816" s="64">
        <f t="shared" si="329"/>
        <v>0</v>
      </c>
      <c r="K816" s="64">
        <f t="shared" si="329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599</v>
      </c>
      <c r="E817" s="134" t="s">
        <v>254</v>
      </c>
      <c r="F817" s="134"/>
      <c r="G817" s="64">
        <f t="shared" si="329"/>
        <v>0</v>
      </c>
      <c r="H817" s="64">
        <f t="shared" si="329"/>
        <v>0</v>
      </c>
      <c r="I817" s="12">
        <f t="shared" si="327"/>
        <v>0</v>
      </c>
      <c r="J817" s="64">
        <f t="shared" si="329"/>
        <v>0</v>
      </c>
      <c r="K817" s="64">
        <f t="shared" si="329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599</v>
      </c>
      <c r="E818" s="134" t="s">
        <v>256</v>
      </c>
      <c r="F818" s="134"/>
      <c r="G818" s="64">
        <f t="shared" si="329"/>
        <v>0</v>
      </c>
      <c r="H818" s="64">
        <f t="shared" si="329"/>
        <v>0</v>
      </c>
      <c r="I818" s="12">
        <f t="shared" si="327"/>
        <v>0</v>
      </c>
      <c r="J818" s="64">
        <f t="shared" si="329"/>
        <v>0</v>
      </c>
      <c r="K818" s="64">
        <f t="shared" si="329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599</v>
      </c>
      <c r="E819" s="134" t="s">
        <v>256</v>
      </c>
      <c r="F819" s="134" t="s">
        <v>10</v>
      </c>
      <c r="G819" s="64">
        <f>'[2]Бюджет 2025 г 1 чтение'!$H$993</f>
        <v>0</v>
      </c>
      <c r="H819" s="64"/>
      <c r="I819" s="12">
        <f t="shared" si="327"/>
        <v>0</v>
      </c>
      <c r="J819" s="64">
        <f>'[2]Бюджет 2025 г 1 чтение'!$I$993</f>
        <v>0</v>
      </c>
      <c r="K819" s="64">
        <f>'[2]Бюджет 2025 г 1 чтение'!$J$993</f>
        <v>0</v>
      </c>
    </row>
    <row r="820" spans="1:11" s="50" customFormat="1" ht="63" customHeight="1">
      <c r="A820" s="167" t="s">
        <v>646</v>
      </c>
      <c r="B820" s="107" t="s">
        <v>243</v>
      </c>
      <c r="C820" s="107" t="s">
        <v>270</v>
      </c>
      <c r="D820" s="116" t="s">
        <v>600</v>
      </c>
      <c r="E820" s="138"/>
      <c r="F820" s="138"/>
      <c r="G820" s="64">
        <f t="shared" ref="G820:K822" si="330">G821</f>
        <v>0</v>
      </c>
      <c r="H820" s="64">
        <f t="shared" si="330"/>
        <v>0</v>
      </c>
      <c r="I820" s="12">
        <f t="shared" si="327"/>
        <v>0</v>
      </c>
      <c r="J820" s="64">
        <f t="shared" si="330"/>
        <v>0</v>
      </c>
      <c r="K820" s="64">
        <f t="shared" si="330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600</v>
      </c>
      <c r="E821" s="134" t="s">
        <v>254</v>
      </c>
      <c r="F821" s="134"/>
      <c r="G821" s="64">
        <f t="shared" si="330"/>
        <v>0</v>
      </c>
      <c r="H821" s="64">
        <f t="shared" si="330"/>
        <v>0</v>
      </c>
      <c r="I821" s="12">
        <f t="shared" si="327"/>
        <v>0</v>
      </c>
      <c r="J821" s="64">
        <f t="shared" si="330"/>
        <v>0</v>
      </c>
      <c r="K821" s="64">
        <f t="shared" si="330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600</v>
      </c>
      <c r="E822" s="134" t="s">
        <v>256</v>
      </c>
      <c r="F822" s="134"/>
      <c r="G822" s="64">
        <f t="shared" si="330"/>
        <v>0</v>
      </c>
      <c r="H822" s="64">
        <f t="shared" si="330"/>
        <v>0</v>
      </c>
      <c r="I822" s="12">
        <f t="shared" si="327"/>
        <v>0</v>
      </c>
      <c r="J822" s="64">
        <f t="shared" si="330"/>
        <v>0</v>
      </c>
      <c r="K822" s="64">
        <f t="shared" si="330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600</v>
      </c>
      <c r="E823" s="134" t="s">
        <v>256</v>
      </c>
      <c r="F823" s="134" t="s">
        <v>11</v>
      </c>
      <c r="G823" s="64">
        <f>'[2]Бюджет 2025 г 1 чтение'!$H$997</f>
        <v>0</v>
      </c>
      <c r="H823" s="64"/>
      <c r="I823" s="12">
        <f t="shared" si="327"/>
        <v>0</v>
      </c>
      <c r="J823" s="64">
        <f>'[2]Бюджет 2025 г 1 чтение'!$I$997</f>
        <v>0</v>
      </c>
      <c r="K823" s="64">
        <f>'[2]Бюджет 2025 г 1 чтение'!$J$997</f>
        <v>0</v>
      </c>
    </row>
    <row r="824" spans="1:11" s="50" customFormat="1" ht="61.5" customHeight="1">
      <c r="A824" s="45" t="s">
        <v>652</v>
      </c>
      <c r="B824" s="18" t="s">
        <v>243</v>
      </c>
      <c r="C824" s="18" t="s">
        <v>270</v>
      </c>
      <c r="D824" s="117" t="s">
        <v>654</v>
      </c>
      <c r="E824" s="18"/>
      <c r="F824" s="18"/>
      <c r="G824" s="64">
        <f>G825</f>
        <v>0</v>
      </c>
      <c r="H824" s="64">
        <f>H825</f>
        <v>0</v>
      </c>
      <c r="I824" s="12">
        <f t="shared" si="327"/>
        <v>0</v>
      </c>
      <c r="J824" s="64">
        <f t="shared" ref="J824:K824" si="331">J825</f>
        <v>0</v>
      </c>
      <c r="K824" s="64">
        <f t="shared" si="331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654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327"/>
        <v>0</v>
      </c>
      <c r="J825" s="64">
        <f t="shared" ref="J825:K825" si="332">J826</f>
        <v>0</v>
      </c>
      <c r="K825" s="64">
        <f t="shared" si="332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654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327"/>
        <v>0</v>
      </c>
      <c r="J826" s="64">
        <f t="shared" ref="J826:K826" si="333">J827+J828</f>
        <v>0</v>
      </c>
      <c r="K826" s="64">
        <f t="shared" si="333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654</v>
      </c>
      <c r="E827" s="134" t="s">
        <v>256</v>
      </c>
      <c r="F827" s="134" t="s">
        <v>10</v>
      </c>
      <c r="G827" s="64">
        <f>'[2]Бюджет 2025 г 1 чтение'!$H$974</f>
        <v>0</v>
      </c>
      <c r="H827" s="64"/>
      <c r="I827" s="12">
        <f t="shared" si="327"/>
        <v>0</v>
      </c>
      <c r="J827" s="22">
        <f>'[2]Бюджет 2025 г 1 чтение'!$I$974</f>
        <v>0</v>
      </c>
      <c r="K827" s="22">
        <f>'[2]Бюджет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654</v>
      </c>
      <c r="E828" s="134" t="s">
        <v>256</v>
      </c>
      <c r="F828" s="134" t="s">
        <v>11</v>
      </c>
      <c r="G828" s="64">
        <f>'[2]Бюджет 2025 г 1 чтение'!$H$975</f>
        <v>0</v>
      </c>
      <c r="H828" s="64"/>
      <c r="I828" s="12">
        <f t="shared" si="327"/>
        <v>0</v>
      </c>
      <c r="J828" s="22">
        <f>'[2]Бюджет 2025 г 1 чтение'!$I$975</f>
        <v>0</v>
      </c>
      <c r="K828" s="22">
        <f>'[2]Бюджет 2025 г 1 чтение'!$J$975</f>
        <v>0</v>
      </c>
    </row>
    <row r="829" spans="1:11" s="50" customFormat="1" ht="90" customHeight="1">
      <c r="A829" s="74" t="s">
        <v>630</v>
      </c>
      <c r="B829" s="18" t="s">
        <v>243</v>
      </c>
      <c r="C829" s="18" t="s">
        <v>270</v>
      </c>
      <c r="D829" s="117" t="s">
        <v>633</v>
      </c>
      <c r="E829" s="134"/>
      <c r="F829" s="134"/>
      <c r="G829" s="64">
        <f t="shared" ref="G829:K831" si="334">G830</f>
        <v>0</v>
      </c>
      <c r="H829" s="64">
        <f t="shared" si="334"/>
        <v>0</v>
      </c>
      <c r="I829" s="12">
        <f t="shared" si="327"/>
        <v>0</v>
      </c>
      <c r="J829" s="64">
        <f t="shared" si="334"/>
        <v>0</v>
      </c>
      <c r="K829" s="64">
        <f t="shared" si="334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633</v>
      </c>
      <c r="E830" s="134" t="s">
        <v>254</v>
      </c>
      <c r="F830" s="134"/>
      <c r="G830" s="64">
        <f t="shared" si="334"/>
        <v>0</v>
      </c>
      <c r="H830" s="64">
        <f t="shared" si="334"/>
        <v>0</v>
      </c>
      <c r="I830" s="12">
        <f t="shared" si="327"/>
        <v>0</v>
      </c>
      <c r="J830" s="64">
        <f t="shared" si="334"/>
        <v>0</v>
      </c>
      <c r="K830" s="64">
        <f t="shared" si="334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633</v>
      </c>
      <c r="E831" s="134" t="s">
        <v>256</v>
      </c>
      <c r="F831" s="134"/>
      <c r="G831" s="64">
        <f t="shared" si="334"/>
        <v>0</v>
      </c>
      <c r="H831" s="64">
        <f t="shared" si="334"/>
        <v>0</v>
      </c>
      <c r="I831" s="12">
        <f t="shared" si="327"/>
        <v>0</v>
      </c>
      <c r="J831" s="64">
        <f t="shared" si="334"/>
        <v>0</v>
      </c>
      <c r="K831" s="64">
        <f t="shared" si="334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633</v>
      </c>
      <c r="E832" s="134" t="s">
        <v>256</v>
      </c>
      <c r="F832" s="134" t="s">
        <v>10</v>
      </c>
      <c r="G832" s="64">
        <f>'[2]Бюджет 2025 г 1 чтение'!$H$979</f>
        <v>0</v>
      </c>
      <c r="H832" s="64"/>
      <c r="I832" s="12">
        <f t="shared" si="327"/>
        <v>0</v>
      </c>
      <c r="J832" s="22">
        <f>'[2]Бюджет 2025 г 1 чтение'!$I$979</f>
        <v>0</v>
      </c>
      <c r="K832" s="22">
        <f>'[2]Бюджет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327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327"/>
        <v>7295.7</v>
      </c>
      <c r="J834" s="16">
        <f t="shared" ref="J834:K834" si="335">J835</f>
        <v>5871</v>
      </c>
      <c r="K834" s="16">
        <f t="shared" si="335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327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568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327"/>
        <v>7295.7</v>
      </c>
      <c r="J836" s="16">
        <f t="shared" ref="J836:K836" si="336">J841+J873+J866+J853+J845+J849+J837</f>
        <v>5871</v>
      </c>
      <c r="K836" s="16">
        <f t="shared" si="336"/>
        <v>6618.7</v>
      </c>
    </row>
    <row r="837" spans="1:11" ht="48" customHeight="1">
      <c r="A837" s="108" t="s">
        <v>647</v>
      </c>
      <c r="B837" s="18" t="s">
        <v>243</v>
      </c>
      <c r="C837" s="18" t="s">
        <v>310</v>
      </c>
      <c r="D837" s="117" t="s">
        <v>632</v>
      </c>
      <c r="E837" s="134"/>
      <c r="F837" s="134"/>
      <c r="G837" s="130">
        <f t="shared" ref="G837:H839" si="337">G838</f>
        <v>0</v>
      </c>
      <c r="H837" s="130">
        <f t="shared" si="337"/>
        <v>0</v>
      </c>
      <c r="I837" s="12">
        <f t="shared" si="327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632</v>
      </c>
      <c r="E838" s="134" t="s">
        <v>254</v>
      </c>
      <c r="F838" s="134"/>
      <c r="G838" s="130">
        <f t="shared" si="337"/>
        <v>0</v>
      </c>
      <c r="H838" s="130">
        <f t="shared" si="337"/>
        <v>0</v>
      </c>
      <c r="I838" s="12">
        <f t="shared" si="327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632</v>
      </c>
      <c r="E839" s="134" t="s">
        <v>256</v>
      </c>
      <c r="F839" s="134"/>
      <c r="G839" s="130">
        <f t="shared" si="337"/>
        <v>0</v>
      </c>
      <c r="H839" s="130">
        <f t="shared" si="337"/>
        <v>0</v>
      </c>
      <c r="I839" s="12">
        <f t="shared" si="327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632</v>
      </c>
      <c r="E840" s="134" t="s">
        <v>256</v>
      </c>
      <c r="F840" s="134" t="s">
        <v>10</v>
      </c>
      <c r="G840" s="130"/>
      <c r="H840" s="130"/>
      <c r="I840" s="12">
        <f t="shared" si="327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338">G842</f>
        <v>520</v>
      </c>
      <c r="H841" s="16">
        <f t="shared" si="338"/>
        <v>0</v>
      </c>
      <c r="I841" s="12">
        <f t="shared" si="327"/>
        <v>520</v>
      </c>
      <c r="J841" s="16">
        <f t="shared" si="338"/>
        <v>418</v>
      </c>
      <c r="K841" s="16">
        <f t="shared" si="338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338"/>
        <v>520</v>
      </c>
      <c r="H842" s="16">
        <f t="shared" si="338"/>
        <v>0</v>
      </c>
      <c r="I842" s="12">
        <f t="shared" si="327"/>
        <v>520</v>
      </c>
      <c r="J842" s="16">
        <f t="shared" si="338"/>
        <v>418</v>
      </c>
      <c r="K842" s="16">
        <f t="shared" si="338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338"/>
        <v>520</v>
      </c>
      <c r="H843" s="16">
        <f t="shared" si="338"/>
        <v>0</v>
      </c>
      <c r="I843" s="12">
        <f t="shared" si="327"/>
        <v>520</v>
      </c>
      <c r="J843" s="16">
        <f t="shared" si="338"/>
        <v>418</v>
      </c>
      <c r="K843" s="16">
        <f t="shared" si="338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'[2]Бюджет 2025 г 1 чтение'!$H$1032</f>
        <v>520</v>
      </c>
      <c r="H844" s="64"/>
      <c r="I844" s="12">
        <f t="shared" si="327"/>
        <v>520</v>
      </c>
      <c r="J844" s="22">
        <f>'[2]Бюджет 2025 г 1 чтение'!$I$1032</f>
        <v>418</v>
      </c>
      <c r="K844" s="22">
        <f>'[2]Бюджет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679</v>
      </c>
      <c r="E845" s="134"/>
      <c r="F845" s="134"/>
      <c r="G845" s="64">
        <f t="shared" ref="G845:H847" si="339">G846</f>
        <v>5118.7</v>
      </c>
      <c r="H845" s="64">
        <f t="shared" si="339"/>
        <v>0</v>
      </c>
      <c r="I845" s="12">
        <f t="shared" si="327"/>
        <v>5118.7</v>
      </c>
      <c r="J845" s="64">
        <f t="shared" ref="J845:K847" si="340">J846</f>
        <v>4620.5</v>
      </c>
      <c r="K845" s="64">
        <f t="shared" si="340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679</v>
      </c>
      <c r="E846" s="134" t="s">
        <v>254</v>
      </c>
      <c r="F846" s="134"/>
      <c r="G846" s="64">
        <f t="shared" si="339"/>
        <v>5118.7</v>
      </c>
      <c r="H846" s="64">
        <f t="shared" si="339"/>
        <v>0</v>
      </c>
      <c r="I846" s="12">
        <f t="shared" si="327"/>
        <v>5118.7</v>
      </c>
      <c r="J846" s="64">
        <f t="shared" si="340"/>
        <v>4620.5</v>
      </c>
      <c r="K846" s="64">
        <f t="shared" si="340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679</v>
      </c>
      <c r="E847" s="134" t="s">
        <v>256</v>
      </c>
      <c r="F847" s="134"/>
      <c r="G847" s="64">
        <f t="shared" si="339"/>
        <v>5118.7</v>
      </c>
      <c r="H847" s="64">
        <f t="shared" si="339"/>
        <v>0</v>
      </c>
      <c r="I847" s="12">
        <f t="shared" si="327"/>
        <v>5118.7</v>
      </c>
      <c r="J847" s="64">
        <f t="shared" si="340"/>
        <v>4620.5</v>
      </c>
      <c r="K847" s="64">
        <f t="shared" si="340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679</v>
      </c>
      <c r="E848" s="134" t="s">
        <v>256</v>
      </c>
      <c r="F848" s="134" t="s">
        <v>17</v>
      </c>
      <c r="G848" s="64">
        <f>'[1]Бюджет 2025 г 2 чтение'!$H$1041</f>
        <v>5118.7</v>
      </c>
      <c r="H848" s="64"/>
      <c r="I848" s="12">
        <f t="shared" si="327"/>
        <v>5118.7</v>
      </c>
      <c r="J848" s="22">
        <f>'[1]Бюджет 2025 г 2 чтение'!$I$1041</f>
        <v>4620.5</v>
      </c>
      <c r="K848" s="22">
        <f>'[1]Бюджет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680</v>
      </c>
      <c r="E849" s="134"/>
      <c r="F849" s="134"/>
      <c r="G849" s="64">
        <f t="shared" ref="G849:H851" si="341">G850</f>
        <v>778</v>
      </c>
      <c r="H849" s="64">
        <f t="shared" si="341"/>
        <v>0</v>
      </c>
      <c r="I849" s="12">
        <f t="shared" si="327"/>
        <v>778</v>
      </c>
      <c r="J849" s="64">
        <f t="shared" ref="J849:K851" si="342">J850</f>
        <v>832.5</v>
      </c>
      <c r="K849" s="64">
        <f t="shared" si="342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680</v>
      </c>
      <c r="E850" s="134" t="s">
        <v>254</v>
      </c>
      <c r="F850" s="134"/>
      <c r="G850" s="64">
        <f t="shared" si="341"/>
        <v>778</v>
      </c>
      <c r="H850" s="64">
        <f t="shared" si="341"/>
        <v>0</v>
      </c>
      <c r="I850" s="12">
        <f t="shared" si="327"/>
        <v>778</v>
      </c>
      <c r="J850" s="64">
        <f t="shared" si="342"/>
        <v>832.5</v>
      </c>
      <c r="K850" s="64">
        <f t="shared" si="342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680</v>
      </c>
      <c r="E851" s="134" t="s">
        <v>256</v>
      </c>
      <c r="F851" s="134"/>
      <c r="G851" s="64">
        <f t="shared" si="341"/>
        <v>778</v>
      </c>
      <c r="H851" s="64">
        <f t="shared" si="341"/>
        <v>0</v>
      </c>
      <c r="I851" s="12">
        <f t="shared" si="327"/>
        <v>778</v>
      </c>
      <c r="J851" s="64">
        <f t="shared" si="342"/>
        <v>832.5</v>
      </c>
      <c r="K851" s="64">
        <f t="shared" si="342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680</v>
      </c>
      <c r="E852" s="134" t="s">
        <v>256</v>
      </c>
      <c r="F852" s="134" t="s">
        <v>17</v>
      </c>
      <c r="G852" s="64">
        <f>'[2]Бюджет 2025 г 1 чтение'!$H$1040</f>
        <v>778</v>
      </c>
      <c r="H852" s="64"/>
      <c r="I852" s="12">
        <f t="shared" si="327"/>
        <v>778</v>
      </c>
      <c r="J852" s="22">
        <f>'[2]Бюджет 2025 г 1 чтение'!$I$1040</f>
        <v>832.5</v>
      </c>
      <c r="K852" s="22">
        <f>'[2]Бюджет 2025 г 1 чтение'!$J$1040</f>
        <v>832.5</v>
      </c>
    </row>
    <row r="853" spans="1:11" ht="29.25" customHeight="1">
      <c r="A853" s="49" t="s">
        <v>670</v>
      </c>
      <c r="B853" s="134" t="s">
        <v>243</v>
      </c>
      <c r="C853" s="134" t="s">
        <v>310</v>
      </c>
      <c r="D853" s="117" t="s">
        <v>681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327"/>
        <v>879</v>
      </c>
      <c r="J853" s="64">
        <f t="shared" ref="J853:K853" si="343">J854+J863</f>
        <v>0</v>
      </c>
      <c r="K853" s="64">
        <f t="shared" si="343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681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327"/>
        <v>879</v>
      </c>
      <c r="J854" s="64">
        <f t="shared" ref="J854:K854" si="344">J855+J857+J859+J861</f>
        <v>0</v>
      </c>
      <c r="K854" s="64">
        <f t="shared" si="344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681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327"/>
        <v>879</v>
      </c>
      <c r="J855" s="64">
        <f t="shared" ref="J855:K855" si="345">J856</f>
        <v>0</v>
      </c>
      <c r="K855" s="64">
        <f t="shared" si="345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681</v>
      </c>
      <c r="E856" s="134" t="s">
        <v>256</v>
      </c>
      <c r="F856" s="134" t="s">
        <v>17</v>
      </c>
      <c r="G856" s="64">
        <f>'[2]Бюджет 2025 г 1 чтение'!$H$1044</f>
        <v>879</v>
      </c>
      <c r="H856" s="64"/>
      <c r="I856" s="12">
        <f t="shared" si="327"/>
        <v>879</v>
      </c>
      <c r="J856" s="22">
        <f>'[2]Бюджет 2025 г 1 чтение'!$I$1044</f>
        <v>0</v>
      </c>
      <c r="K856" s="22">
        <f>'[2]Бюджет 2025 г 1 чтение'!$J$1044</f>
        <v>0</v>
      </c>
    </row>
    <row r="857" spans="1:11">
      <c r="A857" s="126" t="s">
        <v>552</v>
      </c>
      <c r="B857" s="18" t="s">
        <v>243</v>
      </c>
      <c r="C857" s="18" t="s">
        <v>310</v>
      </c>
      <c r="D857" s="168" t="s">
        <v>556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327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556</v>
      </c>
      <c r="E858" s="169" t="s">
        <v>557</v>
      </c>
      <c r="F858" s="18" t="s">
        <v>17</v>
      </c>
      <c r="G858" s="64"/>
      <c r="H858" s="64"/>
      <c r="I858" s="12">
        <f t="shared" si="327"/>
        <v>0</v>
      </c>
      <c r="J858" s="22"/>
      <c r="K858" s="22"/>
    </row>
    <row r="859" spans="1:11">
      <c r="A859" s="126" t="s">
        <v>553</v>
      </c>
      <c r="B859" s="18" t="s">
        <v>243</v>
      </c>
      <c r="C859" s="18" t="s">
        <v>310</v>
      </c>
      <c r="D859" s="168" t="s">
        <v>556</v>
      </c>
      <c r="E859" s="169" t="s">
        <v>558</v>
      </c>
      <c r="F859" s="18"/>
      <c r="G859" s="64">
        <f>G860</f>
        <v>0</v>
      </c>
      <c r="H859" s="64">
        <f>H860</f>
        <v>0</v>
      </c>
      <c r="I859" s="12">
        <f t="shared" si="327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556</v>
      </c>
      <c r="E860" s="169" t="s">
        <v>559</v>
      </c>
      <c r="F860" s="18" t="s">
        <v>17</v>
      </c>
      <c r="G860" s="64"/>
      <c r="H860" s="64"/>
      <c r="I860" s="12">
        <f t="shared" si="327"/>
        <v>0</v>
      </c>
      <c r="J860" s="22"/>
      <c r="K860" s="22"/>
    </row>
    <row r="861" spans="1:11" ht="76.5">
      <c r="A861" s="74" t="s">
        <v>554</v>
      </c>
      <c r="B861" s="18" t="s">
        <v>243</v>
      </c>
      <c r="C861" s="18" t="s">
        <v>310</v>
      </c>
      <c r="D861" s="168" t="s">
        <v>556</v>
      </c>
      <c r="E861" s="169" t="s">
        <v>560</v>
      </c>
      <c r="F861" s="18"/>
      <c r="G861" s="64">
        <f>G862</f>
        <v>0</v>
      </c>
      <c r="H861" s="64">
        <f>H862</f>
        <v>0</v>
      </c>
      <c r="I861" s="12">
        <f t="shared" si="327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561</v>
      </c>
      <c r="F862" s="18" t="s">
        <v>17</v>
      </c>
      <c r="G862" s="64"/>
      <c r="H862" s="64"/>
      <c r="I862" s="12">
        <f t="shared" si="327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556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327"/>
        <v>0</v>
      </c>
      <c r="J863" s="22"/>
      <c r="K863" s="22"/>
    </row>
    <row r="864" spans="1:11" ht="63.75">
      <c r="A864" s="74" t="s">
        <v>555</v>
      </c>
      <c r="B864" s="18" t="s">
        <v>243</v>
      </c>
      <c r="C864" s="18" t="s">
        <v>310</v>
      </c>
      <c r="D864" s="168" t="s">
        <v>556</v>
      </c>
      <c r="E864" s="169" t="s">
        <v>562</v>
      </c>
      <c r="F864" s="18"/>
      <c r="G864" s="64">
        <f>G865</f>
        <v>0</v>
      </c>
      <c r="H864" s="64">
        <f>H865</f>
        <v>0</v>
      </c>
      <c r="I864" s="12">
        <f t="shared" si="327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556</v>
      </c>
      <c r="E865" s="169" t="s">
        <v>562</v>
      </c>
      <c r="F865" s="18" t="s">
        <v>17</v>
      </c>
      <c r="G865" s="64"/>
      <c r="H865" s="64"/>
      <c r="I865" s="12">
        <f t="shared" si="327"/>
        <v>0</v>
      </c>
      <c r="J865" s="22"/>
      <c r="K865" s="22"/>
    </row>
    <row r="866" spans="1:11" ht="38.25">
      <c r="A866" s="108" t="s">
        <v>524</v>
      </c>
      <c r="B866" s="18" t="s">
        <v>243</v>
      </c>
      <c r="C866" s="18" t="s">
        <v>310</v>
      </c>
      <c r="D866" s="30" t="s">
        <v>525</v>
      </c>
      <c r="E866" s="18"/>
      <c r="F866" s="18"/>
      <c r="G866" s="64">
        <f t="shared" ref="G866:K868" si="346">G867</f>
        <v>0</v>
      </c>
      <c r="H866" s="64">
        <f t="shared" si="346"/>
        <v>0</v>
      </c>
      <c r="I866" s="12">
        <f t="shared" si="327"/>
        <v>0</v>
      </c>
      <c r="J866" s="64">
        <f t="shared" si="346"/>
        <v>0</v>
      </c>
      <c r="K866" s="64">
        <f t="shared" si="346"/>
        <v>0</v>
      </c>
    </row>
    <row r="867" spans="1:11" ht="51.75" customHeight="1">
      <c r="A867" s="44" t="s">
        <v>569</v>
      </c>
      <c r="B867" s="18" t="s">
        <v>243</v>
      </c>
      <c r="C867" s="18" t="s">
        <v>310</v>
      </c>
      <c r="D867" s="35" t="s">
        <v>515</v>
      </c>
      <c r="E867" s="18"/>
      <c r="F867" s="18"/>
      <c r="G867" s="19">
        <f t="shared" si="346"/>
        <v>0</v>
      </c>
      <c r="H867" s="19">
        <f t="shared" si="346"/>
        <v>0</v>
      </c>
      <c r="I867" s="12">
        <f t="shared" si="327"/>
        <v>0</v>
      </c>
      <c r="J867" s="19">
        <f t="shared" si="346"/>
        <v>0</v>
      </c>
      <c r="K867" s="19">
        <f t="shared" si="346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515</v>
      </c>
      <c r="E868" s="18" t="s">
        <v>254</v>
      </c>
      <c r="F868" s="18"/>
      <c r="G868" s="19">
        <f t="shared" si="346"/>
        <v>0</v>
      </c>
      <c r="H868" s="19">
        <f t="shared" si="346"/>
        <v>0</v>
      </c>
      <c r="I868" s="12">
        <f t="shared" si="327"/>
        <v>0</v>
      </c>
      <c r="J868" s="19">
        <f t="shared" si="346"/>
        <v>0</v>
      </c>
      <c r="K868" s="19">
        <f t="shared" si="346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515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327"/>
        <v>0</v>
      </c>
      <c r="J869" s="19">
        <f t="shared" ref="J869:K869" si="347">J872+J870+J871</f>
        <v>0</v>
      </c>
      <c r="K869" s="19">
        <f t="shared" si="347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515</v>
      </c>
      <c r="E870" s="18" t="s">
        <v>256</v>
      </c>
      <c r="F870" s="18" t="s">
        <v>17</v>
      </c>
      <c r="G870" s="19"/>
      <c r="H870" s="19"/>
      <c r="I870" s="12">
        <f t="shared" ref="I870:I933" si="348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515</v>
      </c>
      <c r="E871" s="18" t="s">
        <v>256</v>
      </c>
      <c r="F871" s="18" t="s">
        <v>10</v>
      </c>
      <c r="G871" s="19"/>
      <c r="H871" s="19"/>
      <c r="I871" s="12">
        <f t="shared" si="348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515</v>
      </c>
      <c r="E872" s="18" t="s">
        <v>256</v>
      </c>
      <c r="F872" s="18" t="s">
        <v>11</v>
      </c>
      <c r="G872" s="20"/>
      <c r="H872" s="20"/>
      <c r="I872" s="12">
        <f t="shared" si="348"/>
        <v>0</v>
      </c>
      <c r="J872" s="20"/>
      <c r="K872" s="26"/>
    </row>
    <row r="873" spans="1:11" ht="46.5" customHeight="1">
      <c r="A873" s="127" t="s">
        <v>611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49">G874</f>
        <v>0</v>
      </c>
      <c r="H873" s="16">
        <f t="shared" si="349"/>
        <v>0</v>
      </c>
      <c r="I873" s="12">
        <f t="shared" si="348"/>
        <v>0</v>
      </c>
      <c r="J873" s="16">
        <f t="shared" si="349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49"/>
        <v>0</v>
      </c>
      <c r="H874" s="16">
        <f t="shared" si="349"/>
        <v>0</v>
      </c>
      <c r="I874" s="12">
        <f t="shared" si="348"/>
        <v>0</v>
      </c>
      <c r="J874" s="16">
        <f t="shared" si="349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49"/>
        <v>0</v>
      </c>
      <c r="H875" s="16">
        <f t="shared" si="349"/>
        <v>0</v>
      </c>
      <c r="I875" s="12">
        <f t="shared" si="348"/>
        <v>0</v>
      </c>
      <c r="J875" s="16">
        <f t="shared" si="349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348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348"/>
        <v>0</v>
      </c>
      <c r="J877" s="64">
        <f t="shared" ref="J877:K877" si="350">J882+J886+J890+J878</f>
        <v>0</v>
      </c>
      <c r="K877" s="64">
        <f t="shared" si="350"/>
        <v>0</v>
      </c>
    </row>
    <row r="878" spans="1:11" ht="77.25" customHeight="1">
      <c r="A878" s="108" t="s">
        <v>648</v>
      </c>
      <c r="B878" s="134" t="s">
        <v>243</v>
      </c>
      <c r="C878" s="134" t="s">
        <v>310</v>
      </c>
      <c r="D878" s="117" t="s">
        <v>633</v>
      </c>
      <c r="E878" s="134"/>
      <c r="F878" s="134"/>
      <c r="G878" s="64">
        <f t="shared" ref="G878:K880" si="351">G879</f>
        <v>0</v>
      </c>
      <c r="H878" s="64">
        <f t="shared" si="351"/>
        <v>0</v>
      </c>
      <c r="I878" s="12">
        <f t="shared" si="348"/>
        <v>0</v>
      </c>
      <c r="J878" s="64">
        <f t="shared" si="351"/>
        <v>0</v>
      </c>
      <c r="K878" s="64">
        <f t="shared" si="351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633</v>
      </c>
      <c r="E879" s="134" t="s">
        <v>254</v>
      </c>
      <c r="F879" s="134"/>
      <c r="G879" s="64">
        <f t="shared" si="351"/>
        <v>0</v>
      </c>
      <c r="H879" s="64">
        <f t="shared" si="351"/>
        <v>0</v>
      </c>
      <c r="I879" s="12">
        <f t="shared" si="348"/>
        <v>0</v>
      </c>
      <c r="J879" s="64">
        <f t="shared" si="351"/>
        <v>0</v>
      </c>
      <c r="K879" s="64">
        <f t="shared" si="351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633</v>
      </c>
      <c r="E880" s="134" t="s">
        <v>256</v>
      </c>
      <c r="F880" s="134"/>
      <c r="G880" s="64">
        <f t="shared" si="351"/>
        <v>0</v>
      </c>
      <c r="H880" s="64">
        <f t="shared" si="351"/>
        <v>0</v>
      </c>
      <c r="I880" s="12">
        <f t="shared" si="348"/>
        <v>0</v>
      </c>
      <c r="J880" s="64">
        <f t="shared" si="351"/>
        <v>0</v>
      </c>
      <c r="K880" s="64">
        <f t="shared" si="351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633</v>
      </c>
      <c r="E881" s="134" t="s">
        <v>256</v>
      </c>
      <c r="F881" s="134" t="s">
        <v>10</v>
      </c>
      <c r="G881" s="64"/>
      <c r="H881" s="64"/>
      <c r="I881" s="12">
        <f t="shared" si="348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52">G883</f>
        <v>0</v>
      </c>
      <c r="H882" s="64">
        <f t="shared" si="352"/>
        <v>0</v>
      </c>
      <c r="I882" s="12">
        <f t="shared" si="348"/>
        <v>0</v>
      </c>
      <c r="J882" s="64">
        <f t="shared" si="352"/>
        <v>0</v>
      </c>
      <c r="K882" s="64">
        <f t="shared" si="352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52"/>
        <v>0</v>
      </c>
      <c r="H883" s="64">
        <f t="shared" si="352"/>
        <v>0</v>
      </c>
      <c r="I883" s="12">
        <f t="shared" si="348"/>
        <v>0</v>
      </c>
      <c r="J883" s="64">
        <f t="shared" si="352"/>
        <v>0</v>
      </c>
      <c r="K883" s="64">
        <f t="shared" si="352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52"/>
        <v>0</v>
      </c>
      <c r="H884" s="64">
        <f t="shared" si="352"/>
        <v>0</v>
      </c>
      <c r="I884" s="12">
        <f t="shared" si="348"/>
        <v>0</v>
      </c>
      <c r="J884" s="64">
        <f t="shared" si="352"/>
        <v>0</v>
      </c>
      <c r="K884" s="64">
        <f t="shared" si="352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'[2]Бюджет 2025 г 1 чтение'!$H$1070</f>
        <v>0</v>
      </c>
      <c r="H885" s="64"/>
      <c r="I885" s="12">
        <f t="shared" si="348"/>
        <v>0</v>
      </c>
      <c r="J885" s="22">
        <f>'[2]Бюджет 2025 г 1 чтение'!$I$1070</f>
        <v>0</v>
      </c>
      <c r="K885" s="22">
        <f>'[2]Бюджет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586</v>
      </c>
      <c r="E886" s="134"/>
      <c r="F886" s="134"/>
      <c r="G886" s="64">
        <f t="shared" ref="G886:H888" si="353">G887</f>
        <v>0</v>
      </c>
      <c r="H886" s="64">
        <f t="shared" si="353"/>
        <v>0</v>
      </c>
      <c r="I886" s="12">
        <f t="shared" si="348"/>
        <v>0</v>
      </c>
      <c r="J886" s="64">
        <f t="shared" ref="J886:K888" si="354">J887</f>
        <v>0</v>
      </c>
      <c r="K886" s="64">
        <f t="shared" si="354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586</v>
      </c>
      <c r="E887" s="134" t="s">
        <v>254</v>
      </c>
      <c r="F887" s="134"/>
      <c r="G887" s="64">
        <f t="shared" si="353"/>
        <v>0</v>
      </c>
      <c r="H887" s="64">
        <f t="shared" si="353"/>
        <v>0</v>
      </c>
      <c r="I887" s="12">
        <f t="shared" si="348"/>
        <v>0</v>
      </c>
      <c r="J887" s="64">
        <f t="shared" si="354"/>
        <v>0</v>
      </c>
      <c r="K887" s="64">
        <f t="shared" si="354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586</v>
      </c>
      <c r="E888" s="134" t="s">
        <v>256</v>
      </c>
      <c r="F888" s="134"/>
      <c r="G888" s="64">
        <f t="shared" si="353"/>
        <v>0</v>
      </c>
      <c r="H888" s="64">
        <f t="shared" si="353"/>
        <v>0</v>
      </c>
      <c r="I888" s="12">
        <f t="shared" si="348"/>
        <v>0</v>
      </c>
      <c r="J888" s="64">
        <f t="shared" si="354"/>
        <v>0</v>
      </c>
      <c r="K888" s="64">
        <f t="shared" si="354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586</v>
      </c>
      <c r="E889" s="134" t="s">
        <v>256</v>
      </c>
      <c r="F889" s="134" t="s">
        <v>17</v>
      </c>
      <c r="G889" s="64">
        <f>'[2]Бюджет 2025 г 1 чтение'!$H$1074</f>
        <v>0</v>
      </c>
      <c r="H889" s="64"/>
      <c r="I889" s="12">
        <f t="shared" si="348"/>
        <v>0</v>
      </c>
      <c r="J889" s="22">
        <f>'[2]Бюджет 2025 г 1 чтение'!$I$1074</f>
        <v>0</v>
      </c>
      <c r="K889" s="22">
        <f>'[2]Бюджет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587</v>
      </c>
      <c r="E890" s="134"/>
      <c r="F890" s="134"/>
      <c r="G890" s="64">
        <f t="shared" ref="G890:K892" si="355">G891</f>
        <v>0</v>
      </c>
      <c r="H890" s="64">
        <f t="shared" si="355"/>
        <v>0</v>
      </c>
      <c r="I890" s="12">
        <f t="shared" si="348"/>
        <v>0</v>
      </c>
      <c r="J890" s="64">
        <f t="shared" si="355"/>
        <v>0</v>
      </c>
      <c r="K890" s="64">
        <f t="shared" si="355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587</v>
      </c>
      <c r="E891" s="134" t="s">
        <v>254</v>
      </c>
      <c r="F891" s="134"/>
      <c r="G891" s="64">
        <f t="shared" si="355"/>
        <v>0</v>
      </c>
      <c r="H891" s="64">
        <f t="shared" si="355"/>
        <v>0</v>
      </c>
      <c r="I891" s="12">
        <f t="shared" si="348"/>
        <v>0</v>
      </c>
      <c r="J891" s="64">
        <f t="shared" si="355"/>
        <v>0</v>
      </c>
      <c r="K891" s="64">
        <f t="shared" si="355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587</v>
      </c>
      <c r="E892" s="134" t="s">
        <v>256</v>
      </c>
      <c r="F892" s="134"/>
      <c r="G892" s="64">
        <f t="shared" si="355"/>
        <v>0</v>
      </c>
      <c r="H892" s="64">
        <f t="shared" si="355"/>
        <v>0</v>
      </c>
      <c r="I892" s="12">
        <f t="shared" si="348"/>
        <v>0</v>
      </c>
      <c r="J892" s="64">
        <f t="shared" si="355"/>
        <v>0</v>
      </c>
      <c r="K892" s="64">
        <f t="shared" si="355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587</v>
      </c>
      <c r="E893" s="134" t="s">
        <v>256</v>
      </c>
      <c r="F893" s="134" t="s">
        <v>17</v>
      </c>
      <c r="G893" s="64">
        <f>'[2]Бюджет 2025 г 1 чтение'!$H$1082</f>
        <v>0</v>
      </c>
      <c r="H893" s="64"/>
      <c r="I893" s="12">
        <f t="shared" si="348"/>
        <v>0</v>
      </c>
      <c r="J893" s="22">
        <f>'[2]Бюджет 2025 г 1 чтение'!$I$1082</f>
        <v>0</v>
      </c>
      <c r="K893" s="22">
        <f>'[2]Бюджет 2025 г 1 чтение'!$J$1082</f>
        <v>0</v>
      </c>
    </row>
    <row r="894" spans="1:11" ht="59.25" customHeight="1">
      <c r="A894" s="31" t="s">
        <v>315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56">G895</f>
        <v>6000</v>
      </c>
      <c r="H894" s="15">
        <f t="shared" si="356"/>
        <v>0</v>
      </c>
      <c r="I894" s="12">
        <f t="shared" si="348"/>
        <v>6000</v>
      </c>
      <c r="J894" s="15">
        <f t="shared" si="356"/>
        <v>6000</v>
      </c>
      <c r="K894" s="15">
        <f t="shared" si="356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56"/>
        <v>6000</v>
      </c>
      <c r="H895" s="36">
        <f t="shared" si="356"/>
        <v>0</v>
      </c>
      <c r="I895" s="12">
        <f t="shared" si="348"/>
        <v>6000</v>
      </c>
      <c r="J895" s="36">
        <f t="shared" si="356"/>
        <v>6000</v>
      </c>
      <c r="K895" s="36">
        <f t="shared" si="356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57">G897+G901+G907</f>
        <v>6000</v>
      </c>
      <c r="H896" s="36">
        <f t="shared" ref="H896" si="358">H897+H901+H907</f>
        <v>0</v>
      </c>
      <c r="I896" s="12">
        <f t="shared" si="348"/>
        <v>6000</v>
      </c>
      <c r="J896" s="36">
        <f t="shared" si="357"/>
        <v>6000</v>
      </c>
      <c r="K896" s="36">
        <f t="shared" si="357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59">G898</f>
        <v>6000</v>
      </c>
      <c r="H897" s="16">
        <f t="shared" si="359"/>
        <v>0</v>
      </c>
      <c r="I897" s="12">
        <f t="shared" si="348"/>
        <v>6000</v>
      </c>
      <c r="J897" s="16">
        <f t="shared" si="359"/>
        <v>6000</v>
      </c>
      <c r="K897" s="16">
        <f t="shared" si="35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59"/>
        <v>6000</v>
      </c>
      <c r="H898" s="16">
        <f t="shared" si="359"/>
        <v>0</v>
      </c>
      <c r="I898" s="12">
        <f t="shared" si="348"/>
        <v>6000</v>
      </c>
      <c r="J898" s="16">
        <f t="shared" si="359"/>
        <v>6000</v>
      </c>
      <c r="K898" s="16">
        <f t="shared" si="35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59"/>
        <v>6000</v>
      </c>
      <c r="H899" s="16">
        <f t="shared" si="359"/>
        <v>0</v>
      </c>
      <c r="I899" s="12">
        <f t="shared" si="348"/>
        <v>6000</v>
      </c>
      <c r="J899" s="16">
        <f t="shared" si="359"/>
        <v>6000</v>
      </c>
      <c r="K899" s="16">
        <f t="shared" si="35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'[2]Бюджет 2025 г 1 чтение'!$H$1306</f>
        <v>6000</v>
      </c>
      <c r="H900" s="64"/>
      <c r="I900" s="12">
        <f t="shared" si="348"/>
        <v>6000</v>
      </c>
      <c r="J900" s="20">
        <f>'[2]Бюджет 2025 г 1 чтение'!$I$1306</f>
        <v>6000</v>
      </c>
      <c r="K900" s="19">
        <f>'[2]Бюджет 2025 г 1 чтение'!$J$1306</f>
        <v>5000</v>
      </c>
    </row>
    <row r="901" spans="1:11" ht="66.75" customHeight="1">
      <c r="A901" s="48" t="s">
        <v>570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60">G902</f>
        <v>0</v>
      </c>
      <c r="H901" s="16">
        <f t="shared" si="360"/>
        <v>0</v>
      </c>
      <c r="I901" s="12">
        <f t="shared" si="348"/>
        <v>0</v>
      </c>
      <c r="J901" s="16">
        <f t="shared" si="360"/>
        <v>0</v>
      </c>
      <c r="K901" s="16">
        <f t="shared" si="36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60"/>
        <v>0</v>
      </c>
      <c r="H902" s="16">
        <f t="shared" si="360"/>
        <v>0</v>
      </c>
      <c r="I902" s="12">
        <f t="shared" si="348"/>
        <v>0</v>
      </c>
      <c r="J902" s="16">
        <f t="shared" si="36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61">G904+G905+G906</f>
        <v>0</v>
      </c>
      <c r="H903" s="16">
        <f t="shared" ref="H903" si="362">H904+H905+H906</f>
        <v>0</v>
      </c>
      <c r="I903" s="12">
        <f t="shared" si="348"/>
        <v>0</v>
      </c>
      <c r="J903" s="16">
        <f t="shared" si="36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348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348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348"/>
        <v>0</v>
      </c>
      <c r="J906" s="20"/>
      <c r="K906" s="26"/>
    </row>
    <row r="907" spans="1:11" ht="39" customHeight="1">
      <c r="A907" s="127" t="s">
        <v>611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63">G908</f>
        <v>0</v>
      </c>
      <c r="H907" s="16">
        <f t="shared" si="363"/>
        <v>0</v>
      </c>
      <c r="I907" s="12">
        <f t="shared" si="348"/>
        <v>0</v>
      </c>
      <c r="J907" s="16">
        <f t="shared" si="363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63"/>
        <v>0</v>
      </c>
      <c r="H908" s="16">
        <f t="shared" si="363"/>
        <v>0</v>
      </c>
      <c r="I908" s="12">
        <f t="shared" si="348"/>
        <v>0</v>
      </c>
      <c r="J908" s="16">
        <f t="shared" si="363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63"/>
        <v>0</v>
      </c>
      <c r="H909" s="16">
        <f t="shared" si="363"/>
        <v>0</v>
      </c>
      <c r="I909" s="12">
        <f t="shared" si="348"/>
        <v>0</v>
      </c>
      <c r="J909" s="16">
        <f t="shared" si="363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348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64">G912</f>
        <v>0</v>
      </c>
      <c r="H911" s="16">
        <f t="shared" si="364"/>
        <v>0</v>
      </c>
      <c r="I911" s="12">
        <f t="shared" si="348"/>
        <v>0</v>
      </c>
      <c r="J911" s="16">
        <f t="shared" si="364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64"/>
        <v>0</v>
      </c>
      <c r="H912" s="16">
        <f t="shared" si="364"/>
        <v>0</v>
      </c>
      <c r="I912" s="12">
        <f t="shared" si="348"/>
        <v>0</v>
      </c>
      <c r="J912" s="16">
        <f t="shared" si="364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64"/>
        <v>0</v>
      </c>
      <c r="H913" s="16">
        <f t="shared" si="364"/>
        <v>0</v>
      </c>
      <c r="I913" s="12">
        <f t="shared" si="348"/>
        <v>0</v>
      </c>
      <c r="J913" s="16">
        <f t="shared" si="364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348"/>
        <v>0</v>
      </c>
      <c r="J914" s="20"/>
      <c r="K914" s="26"/>
    </row>
    <row r="915" spans="1:11">
      <c r="A915" s="31" t="s">
        <v>687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348"/>
        <v>167.4</v>
      </c>
      <c r="J915" s="15">
        <f t="shared" ref="J915:K915" si="365">J916+J933+J957+J963</f>
        <v>72.099999999999994</v>
      </c>
      <c r="K915" s="15">
        <f t="shared" si="365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66">G917</f>
        <v>0</v>
      </c>
      <c r="H916" s="16">
        <f t="shared" si="366"/>
        <v>0</v>
      </c>
      <c r="I916" s="12">
        <f t="shared" si="348"/>
        <v>0</v>
      </c>
      <c r="J916" s="16">
        <f t="shared" si="366"/>
        <v>0</v>
      </c>
      <c r="K916" s="16">
        <f t="shared" si="366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66"/>
        <v>0</v>
      </c>
      <c r="H917" s="16">
        <f t="shared" si="366"/>
        <v>0</v>
      </c>
      <c r="I917" s="12">
        <f t="shared" si="348"/>
        <v>0</v>
      </c>
      <c r="J917" s="16">
        <f t="shared" si="366"/>
        <v>0</v>
      </c>
      <c r="K917" s="16">
        <f t="shared" si="366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67">G919+G928</f>
        <v>0</v>
      </c>
      <c r="H918" s="16">
        <f t="shared" ref="H918" si="368">H919+H928</f>
        <v>0</v>
      </c>
      <c r="I918" s="12">
        <f t="shared" si="348"/>
        <v>0</v>
      </c>
      <c r="J918" s="16">
        <f t="shared" si="367"/>
        <v>0</v>
      </c>
      <c r="K918" s="16">
        <f t="shared" si="367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348"/>
        <v>0</v>
      </c>
      <c r="J919" s="16">
        <f t="shared" ref="J919:K919" si="369">J920+J924</f>
        <v>0</v>
      </c>
      <c r="K919" s="16">
        <f t="shared" si="369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545</v>
      </c>
      <c r="E920" s="14"/>
      <c r="F920" s="14"/>
      <c r="G920" s="16">
        <f t="shared" ref="G920:K922" si="370">G921</f>
        <v>0</v>
      </c>
      <c r="H920" s="16">
        <f t="shared" si="370"/>
        <v>0</v>
      </c>
      <c r="I920" s="12">
        <f t="shared" si="348"/>
        <v>0</v>
      </c>
      <c r="J920" s="16">
        <f t="shared" si="370"/>
        <v>0</v>
      </c>
      <c r="K920" s="16">
        <f t="shared" si="370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545</v>
      </c>
      <c r="E921" s="18" t="s">
        <v>74</v>
      </c>
      <c r="F921" s="18"/>
      <c r="G921" s="16">
        <f t="shared" si="370"/>
        <v>0</v>
      </c>
      <c r="H921" s="16">
        <f t="shared" si="370"/>
        <v>0</v>
      </c>
      <c r="I921" s="12">
        <f t="shared" si="348"/>
        <v>0</v>
      </c>
      <c r="J921" s="16">
        <f t="shared" si="370"/>
        <v>0</v>
      </c>
      <c r="K921" s="16">
        <f t="shared" si="370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545</v>
      </c>
      <c r="E922" s="18" t="s">
        <v>76</v>
      </c>
      <c r="F922" s="18"/>
      <c r="G922" s="16">
        <f t="shared" si="370"/>
        <v>0</v>
      </c>
      <c r="H922" s="16">
        <f t="shared" si="370"/>
        <v>0</v>
      </c>
      <c r="I922" s="12">
        <f t="shared" si="348"/>
        <v>0</v>
      </c>
      <c r="J922" s="16">
        <f t="shared" si="370"/>
        <v>0</v>
      </c>
      <c r="K922" s="16">
        <f t="shared" si="370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545</v>
      </c>
      <c r="E923" s="18" t="s">
        <v>76</v>
      </c>
      <c r="F923" s="18" t="s">
        <v>17</v>
      </c>
      <c r="G923" s="130">
        <v>0</v>
      </c>
      <c r="H923" s="130"/>
      <c r="I923" s="12">
        <f t="shared" si="348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71">G925</f>
        <v>0</v>
      </c>
      <c r="H924" s="16">
        <f t="shared" si="371"/>
        <v>0</v>
      </c>
      <c r="I924" s="12">
        <f t="shared" si="348"/>
        <v>0</v>
      </c>
      <c r="J924" s="16">
        <f t="shared" si="371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71"/>
        <v>0</v>
      </c>
      <c r="H925" s="16">
        <f t="shared" si="371"/>
        <v>0</v>
      </c>
      <c r="I925" s="12">
        <f t="shared" si="348"/>
        <v>0</v>
      </c>
      <c r="J925" s="16">
        <f t="shared" si="371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71"/>
        <v>0</v>
      </c>
      <c r="H926" s="16">
        <f t="shared" si="371"/>
        <v>0</v>
      </c>
      <c r="I926" s="12">
        <f t="shared" si="348"/>
        <v>0</v>
      </c>
      <c r="J926" s="16">
        <f t="shared" si="371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348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72">G929</f>
        <v>0</v>
      </c>
      <c r="H928" s="16">
        <f t="shared" si="372"/>
        <v>0</v>
      </c>
      <c r="I928" s="12">
        <f t="shared" si="348"/>
        <v>0</v>
      </c>
      <c r="J928" s="16">
        <f t="shared" si="372"/>
        <v>0</v>
      </c>
      <c r="K928" s="16">
        <f t="shared" si="372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72"/>
        <v>0</v>
      </c>
      <c r="H929" s="16">
        <f t="shared" si="372"/>
        <v>0</v>
      </c>
      <c r="I929" s="12">
        <f t="shared" si="348"/>
        <v>0</v>
      </c>
      <c r="J929" s="16">
        <f t="shared" si="372"/>
        <v>0</v>
      </c>
      <c r="K929" s="16">
        <f t="shared" si="372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72"/>
        <v>0</v>
      </c>
      <c r="H930" s="16">
        <f t="shared" si="372"/>
        <v>0</v>
      </c>
      <c r="I930" s="12">
        <f t="shared" si="348"/>
        <v>0</v>
      </c>
      <c r="J930" s="16">
        <f t="shared" si="372"/>
        <v>0</v>
      </c>
      <c r="K930" s="16">
        <f t="shared" si="372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72"/>
        <v>0</v>
      </c>
      <c r="H931" s="16">
        <f t="shared" si="372"/>
        <v>0</v>
      </c>
      <c r="I931" s="12">
        <f t="shared" si="348"/>
        <v>0</v>
      </c>
      <c r="J931" s="16">
        <f t="shared" si="372"/>
        <v>0</v>
      </c>
      <c r="K931" s="16">
        <f t="shared" si="372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348"/>
        <v>0</v>
      </c>
      <c r="J932" s="20">
        <v>0</v>
      </c>
      <c r="K932" s="19">
        <v>0</v>
      </c>
    </row>
    <row r="933" spans="1:11" ht="38.25" customHeight="1">
      <c r="A933" s="122" t="s">
        <v>537</v>
      </c>
      <c r="B933" s="14" t="s">
        <v>243</v>
      </c>
      <c r="C933" s="14" t="s">
        <v>327</v>
      </c>
      <c r="D933" s="123" t="s">
        <v>539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348"/>
        <v>96</v>
      </c>
      <c r="J933" s="15">
        <f t="shared" ref="J933:K933" si="373">J934+J939+J945</f>
        <v>0</v>
      </c>
      <c r="K933" s="15">
        <f t="shared" si="373"/>
        <v>0</v>
      </c>
    </row>
    <row r="934" spans="1:11" ht="38.25">
      <c r="A934" s="45" t="s">
        <v>538</v>
      </c>
      <c r="B934" s="14" t="s">
        <v>243</v>
      </c>
      <c r="C934" s="14" t="s">
        <v>327</v>
      </c>
      <c r="D934" s="123" t="s">
        <v>540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74">G934+H934</f>
        <v>12</v>
      </c>
      <c r="J934" s="15">
        <f t="shared" ref="J934:K934" si="375">J935</f>
        <v>0</v>
      </c>
      <c r="K934" s="15">
        <f t="shared" si="375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546</v>
      </c>
      <c r="E935" s="18"/>
      <c r="F935" s="18"/>
      <c r="G935" s="16">
        <f t="shared" ref="G935:K937" si="376">G936</f>
        <v>12</v>
      </c>
      <c r="H935" s="16">
        <f t="shared" si="376"/>
        <v>0</v>
      </c>
      <c r="I935" s="12">
        <f t="shared" si="374"/>
        <v>12</v>
      </c>
      <c r="J935" s="16">
        <f t="shared" si="376"/>
        <v>0</v>
      </c>
      <c r="K935" s="16">
        <f t="shared" si="376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546</v>
      </c>
      <c r="E936" s="18" t="s">
        <v>45</v>
      </c>
      <c r="F936" s="18"/>
      <c r="G936" s="16">
        <f t="shared" si="376"/>
        <v>12</v>
      </c>
      <c r="H936" s="16">
        <f t="shared" si="376"/>
        <v>0</v>
      </c>
      <c r="I936" s="12">
        <f t="shared" si="374"/>
        <v>12</v>
      </c>
      <c r="J936" s="16">
        <f t="shared" si="376"/>
        <v>0</v>
      </c>
      <c r="K936" s="16">
        <f t="shared" si="376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546</v>
      </c>
      <c r="E937" s="18" t="s">
        <v>53</v>
      </c>
      <c r="F937" s="18"/>
      <c r="G937" s="16">
        <f t="shared" si="376"/>
        <v>12</v>
      </c>
      <c r="H937" s="16">
        <f t="shared" si="376"/>
        <v>0</v>
      </c>
      <c r="I937" s="12">
        <f t="shared" si="374"/>
        <v>12</v>
      </c>
      <c r="J937" s="16">
        <f t="shared" si="376"/>
        <v>0</v>
      </c>
      <c r="K937" s="16">
        <f t="shared" si="376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546</v>
      </c>
      <c r="E938" s="151" t="s">
        <v>53</v>
      </c>
      <c r="F938" s="18" t="s">
        <v>17</v>
      </c>
      <c r="G938" s="155">
        <f>'[2]Бюджет 2025 г 1 чтение'!$H$1107</f>
        <v>12</v>
      </c>
      <c r="H938" s="155"/>
      <c r="I938" s="12">
        <f t="shared" si="374"/>
        <v>12</v>
      </c>
      <c r="J938" s="16">
        <f>'[2]Бюджет 2025 г 1 чтение'!$I$1107</f>
        <v>0</v>
      </c>
      <c r="K938" s="19">
        <f>'[2]Бюджет 2025 г 1 чтение'!$J$1107</f>
        <v>0</v>
      </c>
    </row>
    <row r="939" spans="1:11" ht="38.25">
      <c r="A939" s="45" t="s">
        <v>541</v>
      </c>
      <c r="B939" s="18" t="s">
        <v>243</v>
      </c>
      <c r="C939" s="18" t="s">
        <v>327</v>
      </c>
      <c r="D939" s="41" t="s">
        <v>542</v>
      </c>
      <c r="E939" s="14"/>
      <c r="F939" s="14"/>
      <c r="G939" s="15">
        <f t="shared" ref="G939:K943" si="377">G940</f>
        <v>72</v>
      </c>
      <c r="H939" s="15">
        <f t="shared" si="377"/>
        <v>0</v>
      </c>
      <c r="I939" s="12">
        <f t="shared" si="374"/>
        <v>72</v>
      </c>
      <c r="J939" s="15">
        <f t="shared" si="377"/>
        <v>0</v>
      </c>
      <c r="K939" s="15">
        <f t="shared" si="377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548</v>
      </c>
      <c r="E940" s="18"/>
      <c r="F940" s="18"/>
      <c r="G940" s="16">
        <f t="shared" si="377"/>
        <v>72</v>
      </c>
      <c r="H940" s="16">
        <f t="shared" si="377"/>
        <v>0</v>
      </c>
      <c r="I940" s="12">
        <f t="shared" si="374"/>
        <v>72</v>
      </c>
      <c r="J940" s="16">
        <f t="shared" si="377"/>
        <v>0</v>
      </c>
      <c r="K940" s="16">
        <f t="shared" si="377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547</v>
      </c>
      <c r="E941" s="18"/>
      <c r="F941" s="18"/>
      <c r="G941" s="16">
        <f t="shared" si="377"/>
        <v>72</v>
      </c>
      <c r="H941" s="16">
        <f t="shared" si="377"/>
        <v>0</v>
      </c>
      <c r="I941" s="12">
        <f t="shared" si="374"/>
        <v>72</v>
      </c>
      <c r="J941" s="16">
        <f t="shared" si="377"/>
        <v>0</v>
      </c>
      <c r="K941" s="16">
        <f t="shared" si="377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547</v>
      </c>
      <c r="E942" s="18" t="s">
        <v>45</v>
      </c>
      <c r="F942" s="18"/>
      <c r="G942" s="16">
        <f t="shared" si="377"/>
        <v>72</v>
      </c>
      <c r="H942" s="16">
        <f t="shared" si="377"/>
        <v>0</v>
      </c>
      <c r="I942" s="12">
        <f t="shared" si="374"/>
        <v>72</v>
      </c>
      <c r="J942" s="16">
        <f t="shared" si="377"/>
        <v>0</v>
      </c>
      <c r="K942" s="16">
        <f t="shared" si="377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547</v>
      </c>
      <c r="E943" s="18" t="s">
        <v>53</v>
      </c>
      <c r="F943" s="18"/>
      <c r="G943" s="16">
        <f t="shared" si="377"/>
        <v>72</v>
      </c>
      <c r="H943" s="16">
        <f t="shared" si="377"/>
        <v>0</v>
      </c>
      <c r="I943" s="12">
        <f t="shared" si="374"/>
        <v>72</v>
      </c>
      <c r="J943" s="16">
        <f t="shared" si="377"/>
        <v>0</v>
      </c>
      <c r="K943" s="16">
        <f t="shared" si="377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547</v>
      </c>
      <c r="E944" s="151" t="s">
        <v>53</v>
      </c>
      <c r="F944" s="18" t="s">
        <v>17</v>
      </c>
      <c r="G944" s="16">
        <f>'[2]Бюджет 2025 г 1 чтение'!$H$1113</f>
        <v>72</v>
      </c>
      <c r="H944" s="16"/>
      <c r="I944" s="12">
        <f t="shared" si="374"/>
        <v>72</v>
      </c>
      <c r="J944" s="16">
        <f>'[2]Бюджет 2025 г 1 чтение'!$I$1113</f>
        <v>0</v>
      </c>
      <c r="K944" s="19">
        <f>'[2]Бюджет 2025 г 1 чтение'!$J$1113</f>
        <v>0</v>
      </c>
    </row>
    <row r="945" spans="1:11" ht="47.25" customHeight="1">
      <c r="A945" s="45" t="s">
        <v>571</v>
      </c>
      <c r="B945" s="18" t="s">
        <v>243</v>
      </c>
      <c r="C945" s="18" t="s">
        <v>327</v>
      </c>
      <c r="D945" s="41" t="s">
        <v>543</v>
      </c>
      <c r="E945" s="14"/>
      <c r="F945" s="14"/>
      <c r="G945" s="15">
        <f t="shared" ref="G945:K949" si="378">G946</f>
        <v>12</v>
      </c>
      <c r="H945" s="15">
        <f t="shared" si="378"/>
        <v>0</v>
      </c>
      <c r="I945" s="12">
        <f t="shared" si="374"/>
        <v>12</v>
      </c>
      <c r="J945" s="15">
        <f t="shared" si="378"/>
        <v>0</v>
      </c>
      <c r="K945" s="15">
        <f t="shared" si="378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544</v>
      </c>
      <c r="E946" s="18"/>
      <c r="F946" s="18"/>
      <c r="G946" s="16">
        <f t="shared" si="378"/>
        <v>12</v>
      </c>
      <c r="H946" s="16">
        <f t="shared" si="378"/>
        <v>0</v>
      </c>
      <c r="I946" s="12">
        <f t="shared" si="374"/>
        <v>12</v>
      </c>
      <c r="J946" s="16">
        <f t="shared" si="378"/>
        <v>0</v>
      </c>
      <c r="K946" s="16">
        <f t="shared" si="378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549</v>
      </c>
      <c r="E947" s="18"/>
      <c r="F947" s="18"/>
      <c r="G947" s="16">
        <f t="shared" si="378"/>
        <v>12</v>
      </c>
      <c r="H947" s="16">
        <f t="shared" si="378"/>
        <v>0</v>
      </c>
      <c r="I947" s="12">
        <f t="shared" si="374"/>
        <v>12</v>
      </c>
      <c r="J947" s="16">
        <f t="shared" si="378"/>
        <v>0</v>
      </c>
      <c r="K947" s="16">
        <f t="shared" si="378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549</v>
      </c>
      <c r="E948" s="18" t="s">
        <v>45</v>
      </c>
      <c r="F948" s="18"/>
      <c r="G948" s="16">
        <f t="shared" si="378"/>
        <v>12</v>
      </c>
      <c r="H948" s="16">
        <f t="shared" si="378"/>
        <v>0</v>
      </c>
      <c r="I948" s="12">
        <f t="shared" si="374"/>
        <v>12</v>
      </c>
      <c r="J948" s="16">
        <f t="shared" si="378"/>
        <v>0</v>
      </c>
      <c r="K948" s="16">
        <f t="shared" si="378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549</v>
      </c>
      <c r="E949" s="18" t="s">
        <v>53</v>
      </c>
      <c r="F949" s="18"/>
      <c r="G949" s="16">
        <f t="shared" si="378"/>
        <v>12</v>
      </c>
      <c r="H949" s="16">
        <f t="shared" si="378"/>
        <v>0</v>
      </c>
      <c r="I949" s="12">
        <f t="shared" si="374"/>
        <v>12</v>
      </c>
      <c r="J949" s="16">
        <f t="shared" si="378"/>
        <v>0</v>
      </c>
      <c r="K949" s="16">
        <f t="shared" si="378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549</v>
      </c>
      <c r="E950" s="151" t="s">
        <v>53</v>
      </c>
      <c r="F950" s="18" t="s">
        <v>17</v>
      </c>
      <c r="G950" s="16">
        <f>'[2]Бюджет 2025 г 1 чтение'!$H$1119</f>
        <v>12</v>
      </c>
      <c r="H950" s="16"/>
      <c r="I950" s="12">
        <f t="shared" si="374"/>
        <v>12</v>
      </c>
      <c r="J950" s="16">
        <f>'[2]Бюджет 2025 г 1 чтение'!$I$1119</f>
        <v>0</v>
      </c>
      <c r="K950" s="19">
        <f>'[2]Бюджет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79">G952</f>
        <v>0</v>
      </c>
      <c r="H951" s="16">
        <f t="shared" si="379"/>
        <v>0</v>
      </c>
      <c r="I951" s="12">
        <f t="shared" si="374"/>
        <v>0</v>
      </c>
      <c r="J951" s="16">
        <f t="shared" si="379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79"/>
        <v>0</v>
      </c>
      <c r="H952" s="16">
        <f t="shared" si="379"/>
        <v>0</v>
      </c>
      <c r="I952" s="12">
        <f t="shared" si="374"/>
        <v>0</v>
      </c>
      <c r="J952" s="16">
        <f t="shared" si="379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79"/>
        <v>0</v>
      </c>
      <c r="H953" s="16">
        <f t="shared" si="379"/>
        <v>0</v>
      </c>
      <c r="I953" s="12">
        <f t="shared" si="374"/>
        <v>0</v>
      </c>
      <c r="J953" s="16">
        <f t="shared" si="379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79"/>
        <v>0</v>
      </c>
      <c r="H954" s="16">
        <f t="shared" si="379"/>
        <v>0</v>
      </c>
      <c r="I954" s="12">
        <f t="shared" si="374"/>
        <v>0</v>
      </c>
      <c r="J954" s="16">
        <f t="shared" si="379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79"/>
        <v>0</v>
      </c>
      <c r="H955" s="16">
        <f t="shared" si="379"/>
        <v>0</v>
      </c>
      <c r="I955" s="12">
        <f t="shared" si="374"/>
        <v>0</v>
      </c>
      <c r="J955" s="16">
        <f t="shared" si="379"/>
        <v>0</v>
      </c>
      <c r="K955" s="26"/>
    </row>
    <row r="956" spans="1:11" hidden="1">
      <c r="A956" s="44" t="s">
        <v>572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74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80">G958</f>
        <v>71.400000000000006</v>
      </c>
      <c r="H957" s="16">
        <f t="shared" si="380"/>
        <v>0</v>
      </c>
      <c r="I957" s="12">
        <f t="shared" si="374"/>
        <v>71.400000000000006</v>
      </c>
      <c r="J957" s="16">
        <f t="shared" si="380"/>
        <v>72.099999999999994</v>
      </c>
      <c r="K957" s="16">
        <f t="shared" si="380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80"/>
        <v>71.400000000000006</v>
      </c>
      <c r="H958" s="16">
        <f t="shared" si="380"/>
        <v>0</v>
      </c>
      <c r="I958" s="12">
        <f t="shared" si="374"/>
        <v>71.400000000000006</v>
      </c>
      <c r="J958" s="16">
        <f t="shared" si="380"/>
        <v>72.099999999999994</v>
      </c>
      <c r="K958" s="16">
        <f t="shared" si="380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673</v>
      </c>
      <c r="E959" s="18"/>
      <c r="F959" s="18"/>
      <c r="G959" s="16">
        <f t="shared" si="380"/>
        <v>71.400000000000006</v>
      </c>
      <c r="H959" s="16">
        <f t="shared" si="380"/>
        <v>0</v>
      </c>
      <c r="I959" s="12">
        <f t="shared" si="374"/>
        <v>71.400000000000006</v>
      </c>
      <c r="J959" s="16">
        <f t="shared" si="380"/>
        <v>72.099999999999994</v>
      </c>
      <c r="K959" s="16">
        <f t="shared" si="380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673</v>
      </c>
      <c r="E960" s="18" t="s">
        <v>254</v>
      </c>
      <c r="F960" s="18"/>
      <c r="G960" s="16">
        <f t="shared" si="380"/>
        <v>71.400000000000006</v>
      </c>
      <c r="H960" s="16">
        <f t="shared" si="380"/>
        <v>0</v>
      </c>
      <c r="I960" s="12">
        <f t="shared" si="374"/>
        <v>71.400000000000006</v>
      </c>
      <c r="J960" s="16">
        <f t="shared" si="380"/>
        <v>72.099999999999994</v>
      </c>
      <c r="K960" s="16">
        <f t="shared" si="380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673</v>
      </c>
      <c r="E961" s="18" t="s">
        <v>256</v>
      </c>
      <c r="F961" s="18"/>
      <c r="G961" s="16">
        <f t="shared" si="380"/>
        <v>71.400000000000006</v>
      </c>
      <c r="H961" s="16">
        <f t="shared" si="380"/>
        <v>0</v>
      </c>
      <c r="I961" s="12">
        <f t="shared" si="374"/>
        <v>71.400000000000006</v>
      </c>
      <c r="J961" s="16">
        <f t="shared" si="380"/>
        <v>72.099999999999994</v>
      </c>
      <c r="K961" s="16">
        <f t="shared" si="380"/>
        <v>73.7</v>
      </c>
    </row>
    <row r="962" spans="1:11">
      <c r="A962" s="44" t="s">
        <v>572</v>
      </c>
      <c r="B962" s="18" t="s">
        <v>243</v>
      </c>
      <c r="C962" s="18" t="s">
        <v>327</v>
      </c>
      <c r="D962" s="151" t="s">
        <v>673</v>
      </c>
      <c r="E962" s="18" t="s">
        <v>256</v>
      </c>
      <c r="F962" s="18" t="s">
        <v>17</v>
      </c>
      <c r="G962" s="102">
        <f>'[2]Бюджет 2025 г 1 чтение'!$H$1131</f>
        <v>71.400000000000006</v>
      </c>
      <c r="H962" s="102"/>
      <c r="I962" s="12">
        <f t="shared" si="374"/>
        <v>71.400000000000006</v>
      </c>
      <c r="J962" s="22">
        <f>'[2]Бюджет 2025 г 1 чтение'!$I$1131</f>
        <v>72.099999999999994</v>
      </c>
      <c r="K962" s="22">
        <f>'[2]Бюджет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74"/>
        <v>0</v>
      </c>
      <c r="J963" s="102">
        <f t="shared" ref="J963:K963" si="381">J964+J972</f>
        <v>0</v>
      </c>
      <c r="K963" s="102">
        <f t="shared" si="381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601</v>
      </c>
      <c r="E964" s="14"/>
      <c r="F964" s="14"/>
      <c r="G964" s="102">
        <f t="shared" ref="G964:H966" si="382">G965</f>
        <v>0</v>
      </c>
      <c r="H964" s="102">
        <f t="shared" si="382"/>
        <v>0</v>
      </c>
      <c r="I964" s="12">
        <f t="shared" si="374"/>
        <v>0</v>
      </c>
      <c r="J964" s="102">
        <f t="shared" ref="J964:K966" si="383">J965</f>
        <v>0</v>
      </c>
      <c r="K964" s="102">
        <f t="shared" si="383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601</v>
      </c>
      <c r="E965" s="18" t="s">
        <v>74</v>
      </c>
      <c r="F965" s="18"/>
      <c r="G965" s="102">
        <f t="shared" si="382"/>
        <v>0</v>
      </c>
      <c r="H965" s="102">
        <f t="shared" si="382"/>
        <v>0</v>
      </c>
      <c r="I965" s="12">
        <f t="shared" si="374"/>
        <v>0</v>
      </c>
      <c r="J965" s="102">
        <f t="shared" si="383"/>
        <v>0</v>
      </c>
      <c r="K965" s="102">
        <f t="shared" si="383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601</v>
      </c>
      <c r="E966" s="18" t="s">
        <v>76</v>
      </c>
      <c r="F966" s="18"/>
      <c r="G966" s="102">
        <f t="shared" si="382"/>
        <v>0</v>
      </c>
      <c r="H966" s="102">
        <f t="shared" si="382"/>
        <v>0</v>
      </c>
      <c r="I966" s="12">
        <f t="shared" si="374"/>
        <v>0</v>
      </c>
      <c r="J966" s="102">
        <f t="shared" si="383"/>
        <v>0</v>
      </c>
      <c r="K966" s="102">
        <f t="shared" si="383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601</v>
      </c>
      <c r="E967" s="18" t="s">
        <v>76</v>
      </c>
      <c r="F967" s="18" t="s">
        <v>17</v>
      </c>
      <c r="G967" s="102">
        <f>'[2]Бюджет 2025 г 1 чтение'!$H$1136</f>
        <v>0</v>
      </c>
      <c r="H967" s="102"/>
      <c r="I967" s="12">
        <f t="shared" si="374"/>
        <v>0</v>
      </c>
      <c r="J967" s="22">
        <f>'[2]Бюджет 2025 г 1 чтение'!$I$1136</f>
        <v>0</v>
      </c>
      <c r="K967" s="22">
        <f>'[2]Бюджет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74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74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74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74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84">G973</f>
        <v>0</v>
      </c>
      <c r="H972" s="102">
        <f t="shared" si="384"/>
        <v>0</v>
      </c>
      <c r="I972" s="12">
        <f t="shared" si="374"/>
        <v>0</v>
      </c>
      <c r="J972" s="102">
        <f t="shared" ref="J972:K975" si="385">J973</f>
        <v>0</v>
      </c>
      <c r="K972" s="102">
        <f t="shared" si="385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84"/>
        <v>0</v>
      </c>
      <c r="H973" s="102">
        <f t="shared" si="384"/>
        <v>0</v>
      </c>
      <c r="I973" s="12">
        <f t="shared" si="374"/>
        <v>0</v>
      </c>
      <c r="J973" s="102">
        <f t="shared" si="385"/>
        <v>0</v>
      </c>
      <c r="K973" s="102">
        <f t="shared" si="385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84"/>
        <v>0</v>
      </c>
      <c r="H974" s="102">
        <f t="shared" si="384"/>
        <v>0</v>
      </c>
      <c r="I974" s="12">
        <f t="shared" si="374"/>
        <v>0</v>
      </c>
      <c r="J974" s="102">
        <f t="shared" si="385"/>
        <v>0</v>
      </c>
      <c r="K974" s="102">
        <f t="shared" si="385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84"/>
        <v>0</v>
      </c>
      <c r="H975" s="102">
        <f t="shared" si="384"/>
        <v>0</v>
      </c>
      <c r="I975" s="12">
        <f t="shared" si="374"/>
        <v>0</v>
      </c>
      <c r="J975" s="102">
        <f t="shared" si="385"/>
        <v>0</v>
      </c>
      <c r="K975" s="102">
        <f t="shared" si="385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'[2]Бюджет 2025 г 1 чтение'!$H$1145</f>
        <v>0</v>
      </c>
      <c r="H976" s="102"/>
      <c r="I976" s="12">
        <f t="shared" si="374"/>
        <v>0</v>
      </c>
      <c r="J976" s="22">
        <f>'[2]Бюджет 2025 г 1 чтение'!$I$1145</f>
        <v>0</v>
      </c>
      <c r="K976" s="22">
        <f>'[2]Бюджет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74"/>
        <v>7510</v>
      </c>
      <c r="J977" s="15">
        <f t="shared" ref="J977:K977" si="386">J998+J978</f>
        <v>7250.5</v>
      </c>
      <c r="K977" s="15">
        <f t="shared" si="386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87">G979</f>
        <v>1773.2</v>
      </c>
      <c r="H978" s="16">
        <f t="shared" si="387"/>
        <v>0</v>
      </c>
      <c r="I978" s="12">
        <f t="shared" si="374"/>
        <v>1773.2</v>
      </c>
      <c r="J978" s="16">
        <f t="shared" si="387"/>
        <v>1585.4</v>
      </c>
      <c r="K978" s="16">
        <f t="shared" si="387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87"/>
        <v>1773.2</v>
      </c>
      <c r="H979" s="16">
        <f t="shared" si="387"/>
        <v>0</v>
      </c>
      <c r="I979" s="12">
        <f t="shared" si="374"/>
        <v>1773.2</v>
      </c>
      <c r="J979" s="16">
        <f t="shared" si="387"/>
        <v>1585.4</v>
      </c>
      <c r="K979" s="16">
        <f t="shared" si="387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88">G981+G990</f>
        <v>1773.2</v>
      </c>
      <c r="H980" s="16">
        <f t="shared" ref="H980" si="389">H981+H990</f>
        <v>0</v>
      </c>
      <c r="I980" s="12">
        <f t="shared" si="374"/>
        <v>1773.2</v>
      </c>
      <c r="J980" s="16">
        <f t="shared" si="388"/>
        <v>1585.4</v>
      </c>
      <c r="K980" s="16">
        <f t="shared" si="388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74"/>
        <v>200</v>
      </c>
      <c r="J981" s="16">
        <f t="shared" ref="J981:K981" si="390">J982+J986</f>
        <v>150</v>
      </c>
      <c r="K981" s="16">
        <f t="shared" si="390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545</v>
      </c>
      <c r="E982" s="14"/>
      <c r="F982" s="14"/>
      <c r="G982" s="16">
        <f t="shared" ref="G982:K984" si="391">G983</f>
        <v>200</v>
      </c>
      <c r="H982" s="16">
        <f t="shared" si="391"/>
        <v>0</v>
      </c>
      <c r="I982" s="12">
        <f t="shared" si="374"/>
        <v>200</v>
      </c>
      <c r="J982" s="16">
        <f t="shared" si="391"/>
        <v>150</v>
      </c>
      <c r="K982" s="16">
        <f t="shared" si="391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545</v>
      </c>
      <c r="E983" s="18" t="s">
        <v>74</v>
      </c>
      <c r="F983" s="18"/>
      <c r="G983" s="16">
        <f t="shared" si="391"/>
        <v>200</v>
      </c>
      <c r="H983" s="16">
        <f t="shared" si="391"/>
        <v>0</v>
      </c>
      <c r="I983" s="12">
        <f t="shared" si="374"/>
        <v>200</v>
      </c>
      <c r="J983" s="16">
        <f t="shared" si="391"/>
        <v>150</v>
      </c>
      <c r="K983" s="16">
        <f t="shared" si="391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545</v>
      </c>
      <c r="E984" s="18" t="s">
        <v>76</v>
      </c>
      <c r="F984" s="18"/>
      <c r="G984" s="16">
        <f t="shared" si="391"/>
        <v>200</v>
      </c>
      <c r="H984" s="16">
        <f t="shared" si="391"/>
        <v>0</v>
      </c>
      <c r="I984" s="12">
        <f t="shared" si="374"/>
        <v>200</v>
      </c>
      <c r="J984" s="16">
        <f t="shared" si="391"/>
        <v>150</v>
      </c>
      <c r="K984" s="16">
        <f t="shared" si="391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545</v>
      </c>
      <c r="E985" s="18" t="s">
        <v>76</v>
      </c>
      <c r="F985" s="18" t="s">
        <v>17</v>
      </c>
      <c r="G985" s="130">
        <f>'[2]Бюджет 2025 г 1 чтение'!$H$1090</f>
        <v>200</v>
      </c>
      <c r="H985" s="130"/>
      <c r="I985" s="12">
        <f t="shared" si="374"/>
        <v>200</v>
      </c>
      <c r="J985" s="22">
        <f>'[2]Бюджет 2025 г 1 чтение'!$I$1090</f>
        <v>150</v>
      </c>
      <c r="K985" s="22">
        <f>'[2]Бюджет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92">G987</f>
        <v>0</v>
      </c>
      <c r="H986" s="16">
        <f t="shared" si="392"/>
        <v>0</v>
      </c>
      <c r="I986" s="12">
        <f t="shared" si="374"/>
        <v>0</v>
      </c>
      <c r="J986" s="16">
        <f t="shared" si="392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92"/>
        <v>0</v>
      </c>
      <c r="H987" s="16">
        <f t="shared" si="392"/>
        <v>0</v>
      </c>
      <c r="I987" s="12">
        <f t="shared" si="374"/>
        <v>0</v>
      </c>
      <c r="J987" s="16">
        <f t="shared" si="392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92"/>
        <v>0</v>
      </c>
      <c r="H988" s="16">
        <f t="shared" si="392"/>
        <v>0</v>
      </c>
      <c r="I988" s="12">
        <f t="shared" si="374"/>
        <v>0</v>
      </c>
      <c r="J988" s="16">
        <f t="shared" si="392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74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93">G991</f>
        <v>1573.2</v>
      </c>
      <c r="H990" s="16">
        <f t="shared" si="393"/>
        <v>0</v>
      </c>
      <c r="I990" s="12">
        <f t="shared" si="374"/>
        <v>1573.2</v>
      </c>
      <c r="J990" s="16">
        <f t="shared" si="393"/>
        <v>1435.4</v>
      </c>
      <c r="K990" s="16">
        <f t="shared" si="393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93"/>
        <v>1573.2</v>
      </c>
      <c r="H991" s="16">
        <f t="shared" si="393"/>
        <v>0</v>
      </c>
      <c r="I991" s="12">
        <f t="shared" si="374"/>
        <v>1573.2</v>
      </c>
      <c r="J991" s="16">
        <f t="shared" si="393"/>
        <v>1435.4</v>
      </c>
      <c r="K991" s="16">
        <f t="shared" si="393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93"/>
        <v>1573.2</v>
      </c>
      <c r="H992" s="16">
        <f t="shared" si="393"/>
        <v>0</v>
      </c>
      <c r="I992" s="12">
        <f t="shared" si="374"/>
        <v>1573.2</v>
      </c>
      <c r="J992" s="16">
        <f t="shared" si="393"/>
        <v>1435.4</v>
      </c>
      <c r="K992" s="16">
        <f t="shared" si="393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93"/>
        <v>1573.2</v>
      </c>
      <c r="H993" s="16">
        <f t="shared" si="393"/>
        <v>0</v>
      </c>
      <c r="I993" s="12">
        <f t="shared" si="374"/>
        <v>1573.2</v>
      </c>
      <c r="J993" s="16">
        <f t="shared" si="393"/>
        <v>1435.4</v>
      </c>
      <c r="K993" s="16">
        <f t="shared" si="393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'[2]Бюджет 2025 г 1 чтение'!$H$1101</f>
        <v>1573.2</v>
      </c>
      <c r="H994" s="64"/>
      <c r="I994" s="12">
        <f t="shared" si="374"/>
        <v>1573.2</v>
      </c>
      <c r="J994" s="20">
        <f>'[2]Бюджет 2025 г 1 чтение'!$I$1101</f>
        <v>1435.4</v>
      </c>
      <c r="K994" s="19">
        <f>'[2]Бюджет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74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74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74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94">G1003+G1010+G999</f>
        <v>5736.8</v>
      </c>
      <c r="H998" s="16">
        <f t="shared" ref="H998" si="395">H1003+H1010+H999</f>
        <v>0</v>
      </c>
      <c r="I998" s="12">
        <f t="shared" ref="I998:I1061" si="396">G998+H998</f>
        <v>5736.8</v>
      </c>
      <c r="J998" s="16">
        <f t="shared" si="394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97">G1000</f>
        <v>0</v>
      </c>
      <c r="H999" s="16">
        <f t="shared" si="397"/>
        <v>0</v>
      </c>
      <c r="I999" s="12">
        <f t="shared" si="396"/>
        <v>0</v>
      </c>
      <c r="J999" s="16">
        <f t="shared" si="397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97"/>
        <v>0</v>
      </c>
      <c r="H1000" s="16">
        <f t="shared" si="397"/>
        <v>0</v>
      </c>
      <c r="I1000" s="12">
        <f t="shared" si="396"/>
        <v>0</v>
      </c>
      <c r="J1000" s="16">
        <f t="shared" si="397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97"/>
        <v>0</v>
      </c>
      <c r="H1001" s="16">
        <f t="shared" si="397"/>
        <v>0</v>
      </c>
      <c r="I1001" s="12">
        <f t="shared" si="396"/>
        <v>0</v>
      </c>
      <c r="J1001" s="16">
        <f t="shared" si="397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96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98">G1004</f>
        <v>2780</v>
      </c>
      <c r="H1003" s="16">
        <f t="shared" si="398"/>
        <v>0</v>
      </c>
      <c r="I1003" s="12">
        <f t="shared" si="396"/>
        <v>2780</v>
      </c>
      <c r="J1003" s="16">
        <f t="shared" si="398"/>
        <v>2780</v>
      </c>
      <c r="K1003" s="16">
        <f t="shared" si="398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98"/>
        <v>2780</v>
      </c>
      <c r="H1004" s="16">
        <f t="shared" si="398"/>
        <v>0</v>
      </c>
      <c r="I1004" s="12">
        <f t="shared" si="396"/>
        <v>2780</v>
      </c>
      <c r="J1004" s="16">
        <f t="shared" si="398"/>
        <v>2780</v>
      </c>
      <c r="K1004" s="16">
        <f t="shared" si="398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98"/>
        <v>2780</v>
      </c>
      <c r="H1005" s="16">
        <f t="shared" si="398"/>
        <v>0</v>
      </c>
      <c r="I1005" s="12">
        <f t="shared" si="396"/>
        <v>2780</v>
      </c>
      <c r="J1005" s="16">
        <f t="shared" si="398"/>
        <v>2780</v>
      </c>
      <c r="K1005" s="16">
        <f t="shared" si="398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'[2]Бюджет 2025 г 1 чтение'!$H$1167</f>
        <v>2780</v>
      </c>
      <c r="H1006" s="64"/>
      <c r="I1006" s="12">
        <f t="shared" si="396"/>
        <v>2780</v>
      </c>
      <c r="J1006" s="22">
        <f>'[2]Бюджет 2025 г 1 чтение'!$I$1167</f>
        <v>2780</v>
      </c>
      <c r="K1006" s="22">
        <f>'[2]Бюджет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96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96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96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96"/>
        <v>2956.8</v>
      </c>
      <c r="J1010" s="16">
        <f t="shared" ref="J1010:K1010" si="399">J1015+J1011</f>
        <v>2885.1</v>
      </c>
      <c r="K1010" s="16">
        <f t="shared" si="399"/>
        <v>2925.7000000000003</v>
      </c>
    </row>
    <row r="1011" spans="1:14" ht="78.75" customHeight="1">
      <c r="A1011" s="108" t="s">
        <v>648</v>
      </c>
      <c r="B1011" s="18" t="s">
        <v>243</v>
      </c>
      <c r="C1011" s="18" t="s">
        <v>349</v>
      </c>
      <c r="D1011" s="117" t="s">
        <v>633</v>
      </c>
      <c r="E1011" s="134"/>
      <c r="F1011" s="134"/>
      <c r="G1011" s="130">
        <f t="shared" ref="G1011:K1013" si="400">G1012</f>
        <v>3.4</v>
      </c>
      <c r="H1011" s="130">
        <f t="shared" si="400"/>
        <v>0</v>
      </c>
      <c r="I1011" s="12">
        <f t="shared" si="396"/>
        <v>3.4</v>
      </c>
      <c r="J1011" s="130">
        <f t="shared" si="400"/>
        <v>3.4</v>
      </c>
      <c r="K1011" s="130">
        <f t="shared" si="400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633</v>
      </c>
      <c r="E1012" s="134" t="s">
        <v>254</v>
      </c>
      <c r="F1012" s="134"/>
      <c r="G1012" s="130">
        <f t="shared" si="400"/>
        <v>3.4</v>
      </c>
      <c r="H1012" s="130">
        <f t="shared" si="400"/>
        <v>0</v>
      </c>
      <c r="I1012" s="12">
        <f t="shared" si="396"/>
        <v>3.4</v>
      </c>
      <c r="J1012" s="130">
        <f t="shared" si="400"/>
        <v>3.4</v>
      </c>
      <c r="K1012" s="130">
        <f t="shared" si="400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633</v>
      </c>
      <c r="E1013" s="134" t="s">
        <v>256</v>
      </c>
      <c r="F1013" s="134"/>
      <c r="G1013" s="130">
        <f t="shared" si="400"/>
        <v>3.4</v>
      </c>
      <c r="H1013" s="130">
        <f t="shared" si="400"/>
        <v>0</v>
      </c>
      <c r="I1013" s="12">
        <f t="shared" si="396"/>
        <v>3.4</v>
      </c>
      <c r="J1013" s="130">
        <f t="shared" si="400"/>
        <v>3.4</v>
      </c>
      <c r="K1013" s="130">
        <f t="shared" si="400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633</v>
      </c>
      <c r="E1014" s="134" t="s">
        <v>256</v>
      </c>
      <c r="F1014" s="134" t="s">
        <v>10</v>
      </c>
      <c r="G1014" s="130">
        <f>'[1]Бюджет 2025 г 2 чтение'!$H$1181</f>
        <v>3.4</v>
      </c>
      <c r="H1014" s="130"/>
      <c r="I1014" s="12">
        <f t="shared" si="396"/>
        <v>3.4</v>
      </c>
      <c r="J1014" s="130">
        <f>'[2]Бюджет 2025 г 1 чтение'!$I$1176</f>
        <v>3.4</v>
      </c>
      <c r="K1014" s="130">
        <f>'[2]Бюджет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401">G1016</f>
        <v>2953.4</v>
      </c>
      <c r="H1015" s="16">
        <f t="shared" si="401"/>
        <v>0</v>
      </c>
      <c r="I1015" s="12">
        <f t="shared" si="396"/>
        <v>2953.4</v>
      </c>
      <c r="J1015" s="16">
        <f t="shared" si="401"/>
        <v>2881.7</v>
      </c>
      <c r="K1015" s="16">
        <f t="shared" si="401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401"/>
        <v>2953.4</v>
      </c>
      <c r="H1016" s="16">
        <f t="shared" si="401"/>
        <v>0</v>
      </c>
      <c r="I1016" s="12">
        <f t="shared" si="396"/>
        <v>2953.4</v>
      </c>
      <c r="J1016" s="16">
        <f t="shared" si="401"/>
        <v>2881.7</v>
      </c>
      <c r="K1016" s="16">
        <f t="shared" si="401"/>
        <v>2922.3</v>
      </c>
    </row>
    <row r="1017" spans="1:14">
      <c r="A1017" s="17" t="s">
        <v>573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'[1]Бюджет 2025 г 2 чтение'!$H$1185</f>
        <v>2953.4</v>
      </c>
      <c r="H1017" s="64"/>
      <c r="I1017" s="12">
        <f t="shared" si="396"/>
        <v>2953.4</v>
      </c>
      <c r="J1017" s="22">
        <f>'[1]Бюджет 2025 г 2 чтение'!$I$1185</f>
        <v>2881.7</v>
      </c>
      <c r="K1017" s="22">
        <f>'[1]Бюджет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8927.5</v>
      </c>
      <c r="H1018" s="15">
        <f>H1019+H1020+H1021+H1022</f>
        <v>600</v>
      </c>
      <c r="I1018" s="12">
        <f t="shared" si="396"/>
        <v>9527.5</v>
      </c>
      <c r="J1018" s="15">
        <f t="shared" ref="J1018:K1018" si="402">J1019+J1020+J1021+J1022</f>
        <v>8542.3000000000011</v>
      </c>
      <c r="K1018" s="15">
        <f t="shared" si="402"/>
        <v>7525.8</v>
      </c>
      <c r="L1018" s="109">
        <f>G1024+G1101+G1129+G1134</f>
        <v>8927.5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96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0</v>
      </c>
      <c r="H1020" s="15">
        <f>H1071+H1051+H1090+H1046+H1063+H1066+H1076+H1034+H1041+H1106</f>
        <v>600</v>
      </c>
      <c r="I1020" s="12">
        <f t="shared" si="396"/>
        <v>600</v>
      </c>
      <c r="J1020" s="15">
        <f t="shared" ref="J1020:K1020" si="403">J1071+J1051+J1090+J1046+J1063+J1066+J1076+J1034+J1041+J1106</f>
        <v>0</v>
      </c>
      <c r="K1020" s="15">
        <f t="shared" si="403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96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404">G1031+G1037</f>
        <v>0</v>
      </c>
      <c r="H1022" s="15">
        <f t="shared" ref="H1022" si="405">H1031+H1037</f>
        <v>0</v>
      </c>
      <c r="I1022" s="12">
        <f t="shared" si="396"/>
        <v>0</v>
      </c>
      <c r="J1022" s="15">
        <f t="shared" si="404"/>
        <v>0</v>
      </c>
      <c r="K1022" s="15">
        <f t="shared" si="404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7877.5</v>
      </c>
      <c r="H1023" s="15">
        <f>H1024+H1129+H1096+H1101</f>
        <v>600</v>
      </c>
      <c r="I1023" s="12">
        <f t="shared" si="396"/>
        <v>8477.5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56" t="s">
        <v>356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7800</v>
      </c>
      <c r="H1024" s="15">
        <f>H1025+H1054</f>
        <v>600</v>
      </c>
      <c r="I1024" s="12">
        <f>G1024+H1024</f>
        <v>8400</v>
      </c>
      <c r="J1024" s="15">
        <f>J1025+J1054</f>
        <v>7318.2</v>
      </c>
      <c r="K1024" s="15">
        <f t="shared" ref="K1024" si="406">K1025+K1054</f>
        <v>6318.2</v>
      </c>
    </row>
    <row r="1025" spans="1:11" ht="60.75" customHeight="1">
      <c r="A1025" s="70" t="s">
        <v>357</v>
      </c>
      <c r="B1025" s="18" t="s">
        <v>353</v>
      </c>
      <c r="C1025" s="18" t="s">
        <v>354</v>
      </c>
      <c r="D1025" s="18" t="s">
        <v>358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96"/>
        <v>800</v>
      </c>
      <c r="J1025" s="16">
        <f>J1026</f>
        <v>318.2</v>
      </c>
      <c r="K1025" s="16">
        <f t="shared" ref="K1025" si="407">K1026</f>
        <v>318.2</v>
      </c>
    </row>
    <row r="1026" spans="1:11" ht="27" customHeight="1">
      <c r="A1026" s="17" t="s">
        <v>649</v>
      </c>
      <c r="B1026" s="18" t="s">
        <v>353</v>
      </c>
      <c r="C1026" s="18" t="s">
        <v>354</v>
      </c>
      <c r="D1026" s="18" t="s">
        <v>359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96"/>
        <v>800</v>
      </c>
      <c r="J1026" s="16">
        <f t="shared" ref="J1026:K1026" si="408">J1048+J1042+J1027+J1038</f>
        <v>318.2</v>
      </c>
      <c r="K1026" s="16">
        <f t="shared" si="408"/>
        <v>318.2</v>
      </c>
    </row>
    <row r="1027" spans="1:11" ht="48.75" customHeight="1">
      <c r="A1027" s="23" t="s">
        <v>360</v>
      </c>
      <c r="B1027" s="18" t="s">
        <v>353</v>
      </c>
      <c r="C1027" s="18" t="s">
        <v>354</v>
      </c>
      <c r="D1027" s="24" t="s">
        <v>361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96"/>
        <v>800</v>
      </c>
      <c r="J1027" s="63">
        <f t="shared" ref="J1027:K1027" si="409">J1028+J1032+J1035</f>
        <v>318.2</v>
      </c>
      <c r="K1027" s="63">
        <f t="shared" si="409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361</v>
      </c>
      <c r="E1028" s="24" t="s">
        <v>45</v>
      </c>
      <c r="F1028" s="24"/>
      <c r="G1028" s="63">
        <f t="shared" ref="G1028:K1029" si="410">G1029</f>
        <v>214.8</v>
      </c>
      <c r="H1028" s="63">
        <f t="shared" si="410"/>
        <v>0</v>
      </c>
      <c r="I1028" s="12">
        <f t="shared" si="396"/>
        <v>214.8</v>
      </c>
      <c r="J1028" s="63">
        <f t="shared" si="410"/>
        <v>153</v>
      </c>
      <c r="K1028" s="63">
        <f t="shared" si="410"/>
        <v>153</v>
      </c>
    </row>
    <row r="1029" spans="1:11" ht="25.5" customHeight="1">
      <c r="A1029" s="23" t="s">
        <v>362</v>
      </c>
      <c r="B1029" s="18" t="s">
        <v>353</v>
      </c>
      <c r="C1029" s="18" t="s">
        <v>354</v>
      </c>
      <c r="D1029" s="24" t="s">
        <v>361</v>
      </c>
      <c r="E1029" s="24" t="s">
        <v>53</v>
      </c>
      <c r="F1029" s="24"/>
      <c r="G1029" s="63">
        <f t="shared" si="410"/>
        <v>214.8</v>
      </c>
      <c r="H1029" s="63">
        <f t="shared" si="410"/>
        <v>0</v>
      </c>
      <c r="I1029" s="12">
        <f t="shared" si="396"/>
        <v>214.8</v>
      </c>
      <c r="J1029" s="63">
        <f t="shared" si="410"/>
        <v>153</v>
      </c>
      <c r="K1029" s="63">
        <f t="shared" si="410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361</v>
      </c>
      <c r="E1030" s="24" t="s">
        <v>53</v>
      </c>
      <c r="F1030" s="24" t="s">
        <v>17</v>
      </c>
      <c r="G1030" s="63">
        <f>'[1]Бюджет 2025 г 2 чтение'!$H$1394</f>
        <v>214.8</v>
      </c>
      <c r="H1030" s="63"/>
      <c r="I1030" s="12">
        <f t="shared" si="396"/>
        <v>214.8</v>
      </c>
      <c r="J1030" s="63">
        <f>'[2]Бюджет 2025 г 1 чтение'!$I$1389</f>
        <v>153</v>
      </c>
      <c r="K1030" s="16">
        <f>'[2]Бюджет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361</v>
      </c>
      <c r="E1031" s="24" t="s">
        <v>53</v>
      </c>
      <c r="F1031" s="24" t="s">
        <v>12</v>
      </c>
      <c r="G1031" s="63"/>
      <c r="H1031" s="63"/>
      <c r="I1031" s="12">
        <f t="shared" si="396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363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96"/>
        <v>0</v>
      </c>
      <c r="J1032" s="63">
        <f>J1033</f>
        <v>0</v>
      </c>
      <c r="K1032" s="26"/>
    </row>
    <row r="1033" spans="1:11" ht="24" customHeight="1">
      <c r="A1033" s="23" t="s">
        <v>362</v>
      </c>
      <c r="B1033" s="18" t="s">
        <v>353</v>
      </c>
      <c r="C1033" s="18" t="s">
        <v>354</v>
      </c>
      <c r="D1033" s="24" t="s">
        <v>363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96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363</v>
      </c>
      <c r="E1034" s="24" t="s">
        <v>53</v>
      </c>
      <c r="F1034" s="24" t="s">
        <v>10</v>
      </c>
      <c r="G1034" s="63"/>
      <c r="H1034" s="63"/>
      <c r="I1034" s="12">
        <f t="shared" si="396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361</v>
      </c>
      <c r="E1035" s="18" t="s">
        <v>162</v>
      </c>
      <c r="F1035" s="18"/>
      <c r="G1035" s="16">
        <f t="shared" ref="G1035:K1035" si="411">G1036</f>
        <v>585.20000000000005</v>
      </c>
      <c r="H1035" s="16">
        <f t="shared" si="411"/>
        <v>0</v>
      </c>
      <c r="I1035" s="12">
        <f t="shared" si="396"/>
        <v>585.20000000000005</v>
      </c>
      <c r="J1035" s="16">
        <f t="shared" si="411"/>
        <v>165.2</v>
      </c>
      <c r="K1035" s="16">
        <f t="shared" si="411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361</v>
      </c>
      <c r="E1036" s="18" t="s">
        <v>162</v>
      </c>
      <c r="F1036" s="18" t="s">
        <v>17</v>
      </c>
      <c r="G1036" s="64">
        <f>'[1]Бюджет 2025 г 2 чтение'!$H$671</f>
        <v>585.20000000000005</v>
      </c>
      <c r="H1036" s="64"/>
      <c r="I1036" s="12">
        <f t="shared" si="396"/>
        <v>585.20000000000005</v>
      </c>
      <c r="J1036" s="20">
        <f>'[2]Бюджет 2025 г 1 чтение'!$I$670</f>
        <v>165.2</v>
      </c>
      <c r="K1036" s="19">
        <f>'[2]Бюджет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361</v>
      </c>
      <c r="E1037" s="18" t="s">
        <v>162</v>
      </c>
      <c r="F1037" s="18" t="s">
        <v>12</v>
      </c>
      <c r="G1037" s="19"/>
      <c r="H1037" s="19"/>
      <c r="I1037" s="12">
        <f t="shared" si="396"/>
        <v>0</v>
      </c>
      <c r="J1037" s="20"/>
      <c r="K1037" s="26"/>
    </row>
    <row r="1038" spans="1:11" ht="25.5" hidden="1">
      <c r="A1038" s="140" t="s">
        <v>602</v>
      </c>
      <c r="B1038" s="18" t="s">
        <v>353</v>
      </c>
      <c r="C1038" s="18" t="s">
        <v>354</v>
      </c>
      <c r="D1038" s="24" t="s">
        <v>363</v>
      </c>
      <c r="E1038" s="18"/>
      <c r="F1038" s="18"/>
      <c r="G1038" s="19">
        <f t="shared" ref="G1038:H1040" si="412">G1039</f>
        <v>0</v>
      </c>
      <c r="H1038" s="19">
        <f t="shared" si="412"/>
        <v>0</v>
      </c>
      <c r="I1038" s="12">
        <f t="shared" si="396"/>
        <v>0</v>
      </c>
      <c r="J1038" s="19">
        <f t="shared" ref="J1038:K1040" si="413">J1039</f>
        <v>0</v>
      </c>
      <c r="K1038" s="19">
        <f t="shared" si="413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363</v>
      </c>
      <c r="E1039" s="24" t="s">
        <v>45</v>
      </c>
      <c r="F1039" s="24"/>
      <c r="G1039" s="63">
        <f t="shared" si="412"/>
        <v>0</v>
      </c>
      <c r="H1039" s="63">
        <f t="shared" si="412"/>
        <v>0</v>
      </c>
      <c r="I1039" s="12">
        <f t="shared" si="396"/>
        <v>0</v>
      </c>
      <c r="J1039" s="63">
        <f t="shared" si="413"/>
        <v>0</v>
      </c>
      <c r="K1039" s="63">
        <f t="shared" si="413"/>
        <v>0</v>
      </c>
    </row>
    <row r="1040" spans="1:11" ht="15" hidden="1" customHeight="1">
      <c r="A1040" s="23" t="s">
        <v>362</v>
      </c>
      <c r="B1040" s="18" t="s">
        <v>353</v>
      </c>
      <c r="C1040" s="18" t="s">
        <v>354</v>
      </c>
      <c r="D1040" s="24" t="s">
        <v>363</v>
      </c>
      <c r="E1040" s="24" t="s">
        <v>53</v>
      </c>
      <c r="F1040" s="24"/>
      <c r="G1040" s="63">
        <f t="shared" si="412"/>
        <v>0</v>
      </c>
      <c r="H1040" s="63">
        <f t="shared" si="412"/>
        <v>0</v>
      </c>
      <c r="I1040" s="12">
        <f t="shared" si="396"/>
        <v>0</v>
      </c>
      <c r="J1040" s="63">
        <f t="shared" si="413"/>
        <v>0</v>
      </c>
      <c r="K1040" s="63">
        <f t="shared" si="413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363</v>
      </c>
      <c r="E1041" s="24" t="s">
        <v>53</v>
      </c>
      <c r="F1041" s="24" t="s">
        <v>10</v>
      </c>
      <c r="G1041" s="63">
        <f>'[2]Бюджет 2025 г 1 чтение'!$H$1394</f>
        <v>0</v>
      </c>
      <c r="H1041" s="63"/>
      <c r="I1041" s="12">
        <f t="shared" si="396"/>
        <v>0</v>
      </c>
      <c r="J1041" s="63">
        <f>'[2]Бюджет 2025 г 1 чтение'!$I$1394</f>
        <v>0</v>
      </c>
      <c r="K1041" s="26">
        <f>'[2]Бюджет 2025 г 1 чтение'!$J$1394</f>
        <v>0</v>
      </c>
    </row>
    <row r="1042" spans="1:11" ht="28.5" hidden="1" customHeight="1">
      <c r="A1042" s="23" t="s">
        <v>364</v>
      </c>
      <c r="B1042" s="18" t="s">
        <v>353</v>
      </c>
      <c r="C1042" s="18" t="s">
        <v>354</v>
      </c>
      <c r="D1042" s="24" t="s">
        <v>365</v>
      </c>
      <c r="E1042" s="18"/>
      <c r="F1042" s="18"/>
      <c r="G1042" s="16">
        <f t="shared" ref="G1042:K1043" si="414">G1043</f>
        <v>0</v>
      </c>
      <c r="H1042" s="16">
        <f t="shared" si="414"/>
        <v>0</v>
      </c>
      <c r="I1042" s="12">
        <f t="shared" si="396"/>
        <v>0</v>
      </c>
      <c r="J1042" s="16">
        <f t="shared" si="414"/>
        <v>0</v>
      </c>
      <c r="K1042" s="16">
        <f t="shared" si="414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365</v>
      </c>
      <c r="E1043" s="151" t="s">
        <v>45</v>
      </c>
      <c r="F1043" s="151"/>
      <c r="G1043" s="155">
        <f t="shared" si="414"/>
        <v>0</v>
      </c>
      <c r="H1043" s="155">
        <f t="shared" si="414"/>
        <v>0</v>
      </c>
      <c r="I1043" s="12">
        <f t="shared" si="396"/>
        <v>0</v>
      </c>
      <c r="J1043" s="155">
        <f t="shared" si="414"/>
        <v>0</v>
      </c>
      <c r="K1043" s="155">
        <f t="shared" si="414"/>
        <v>0</v>
      </c>
    </row>
    <row r="1044" spans="1:11" ht="41.25" hidden="1" customHeight="1">
      <c r="A1044" s="23" t="s">
        <v>362</v>
      </c>
      <c r="B1044" s="18" t="s">
        <v>353</v>
      </c>
      <c r="C1044" s="18" t="s">
        <v>354</v>
      </c>
      <c r="D1044" s="24" t="s">
        <v>365</v>
      </c>
      <c r="E1044" s="18" t="s">
        <v>53</v>
      </c>
      <c r="F1044" s="18"/>
      <c r="G1044" s="16">
        <f t="shared" ref="G1044:K1044" si="415">G1045+G1046+G1047</f>
        <v>0</v>
      </c>
      <c r="H1044" s="16">
        <f t="shared" ref="H1044" si="416">H1045+H1046+H1047</f>
        <v>0</v>
      </c>
      <c r="I1044" s="12">
        <f t="shared" si="396"/>
        <v>0</v>
      </c>
      <c r="J1044" s="16">
        <f t="shared" si="415"/>
        <v>0</v>
      </c>
      <c r="K1044" s="16">
        <f t="shared" si="415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365</v>
      </c>
      <c r="E1045" s="18" t="s">
        <v>53</v>
      </c>
      <c r="F1045" s="18" t="s">
        <v>17</v>
      </c>
      <c r="G1045" s="26">
        <f>'[2]Бюджет 2025 г 1 чтение'!$H$1398</f>
        <v>0</v>
      </c>
      <c r="H1045" s="26"/>
      <c r="I1045" s="12">
        <f t="shared" si="396"/>
        <v>0</v>
      </c>
      <c r="J1045" s="26">
        <f>'[2]Бюджет 2025 г 1 чтение'!$I$1398</f>
        <v>0</v>
      </c>
      <c r="K1045" s="26">
        <f>'[2]Бюджет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365</v>
      </c>
      <c r="E1046" s="18" t="s">
        <v>53</v>
      </c>
      <c r="F1046" s="18" t="s">
        <v>10</v>
      </c>
      <c r="G1046" s="19">
        <f>'[2]Бюджет 2025 г 1 чтение'!$H$1399</f>
        <v>0</v>
      </c>
      <c r="H1046" s="19"/>
      <c r="I1046" s="12">
        <f t="shared" si="396"/>
        <v>0</v>
      </c>
      <c r="J1046" s="19">
        <f>'[2]Бюджет 2025 г 1 чтение'!$I$1399</f>
        <v>0</v>
      </c>
      <c r="K1046" s="19">
        <f>'[2]Бюджет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365</v>
      </c>
      <c r="E1047" s="18" t="s">
        <v>53</v>
      </c>
      <c r="F1047" s="18" t="s">
        <v>11</v>
      </c>
      <c r="G1047" s="19">
        <f>'[2]Бюджет 2025 г 1 чтение'!$H$1400</f>
        <v>0</v>
      </c>
      <c r="H1047" s="19"/>
      <c r="I1047" s="12">
        <f t="shared" si="396"/>
        <v>0</v>
      </c>
      <c r="J1047" s="19">
        <f>'[2]Бюджет 2025 г 1 чтение'!$I$1400</f>
        <v>0</v>
      </c>
      <c r="K1047" s="19">
        <f>'[2]Бюджет 2025 г 1 чтение'!$J$1400</f>
        <v>0</v>
      </c>
    </row>
    <row r="1048" spans="1:11" ht="36" hidden="1">
      <c r="A1048" s="17" t="s">
        <v>366</v>
      </c>
      <c r="B1048" s="18" t="s">
        <v>353</v>
      </c>
      <c r="C1048" s="18" t="s">
        <v>354</v>
      </c>
      <c r="D1048" s="18" t="s">
        <v>363</v>
      </c>
      <c r="E1048" s="18"/>
      <c r="F1048" s="18"/>
      <c r="G1048" s="16">
        <f>G1049</f>
        <v>0</v>
      </c>
      <c r="H1048" s="16">
        <f>H1049</f>
        <v>0</v>
      </c>
      <c r="I1048" s="12">
        <f t="shared" si="396"/>
        <v>0</v>
      </c>
      <c r="J1048" s="16">
        <f t="shared" ref="J1048:K1048" si="417">J1049</f>
        <v>0</v>
      </c>
      <c r="K1048" s="16">
        <f t="shared" si="417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363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96"/>
        <v>0</v>
      </c>
      <c r="J1049" s="16">
        <f t="shared" ref="J1049:K1049" si="418">J1052+J1050</f>
        <v>0</v>
      </c>
      <c r="K1049" s="16">
        <f t="shared" si="418"/>
        <v>0</v>
      </c>
    </row>
    <row r="1050" spans="1:11" hidden="1">
      <c r="A1050" s="60" t="s">
        <v>367</v>
      </c>
      <c r="B1050" s="18" t="s">
        <v>353</v>
      </c>
      <c r="C1050" s="18" t="s">
        <v>354</v>
      </c>
      <c r="D1050" s="18" t="s">
        <v>363</v>
      </c>
      <c r="E1050" s="18" t="s">
        <v>368</v>
      </c>
      <c r="F1050" s="18"/>
      <c r="G1050" s="16">
        <f>G1051</f>
        <v>0</v>
      </c>
      <c r="H1050" s="16">
        <f>H1051</f>
        <v>0</v>
      </c>
      <c r="I1050" s="12">
        <f t="shared" si="396"/>
        <v>0</v>
      </c>
      <c r="J1050" s="16">
        <f t="shared" ref="J1050:K1050" si="419">J1051</f>
        <v>0</v>
      </c>
      <c r="K1050" s="16">
        <f t="shared" si="419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363</v>
      </c>
      <c r="E1051" s="18" t="s">
        <v>368</v>
      </c>
      <c r="F1051" s="18" t="s">
        <v>10</v>
      </c>
      <c r="G1051" s="16"/>
      <c r="H1051" s="16"/>
      <c r="I1051" s="12">
        <f t="shared" si="396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361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96"/>
        <v>0</v>
      </c>
      <c r="J1052" s="16">
        <f t="shared" ref="J1052:K1052" si="420">J1053</f>
        <v>0</v>
      </c>
      <c r="K1052" s="16">
        <f t="shared" si="420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361</v>
      </c>
      <c r="E1053" s="18" t="s">
        <v>162</v>
      </c>
      <c r="F1053" s="18" t="s">
        <v>17</v>
      </c>
      <c r="G1053" s="19"/>
      <c r="H1053" s="19"/>
      <c r="I1053" s="12">
        <f t="shared" si="396"/>
        <v>0</v>
      </c>
      <c r="J1053" s="20"/>
      <c r="K1053" s="26"/>
    </row>
    <row r="1054" spans="1:11" s="50" customFormat="1" ht="39" customHeight="1">
      <c r="A1054" s="71" t="s">
        <v>369</v>
      </c>
      <c r="B1054" s="18" t="s">
        <v>353</v>
      </c>
      <c r="C1054" s="18" t="s">
        <v>354</v>
      </c>
      <c r="D1054" s="24" t="s">
        <v>370</v>
      </c>
      <c r="E1054" s="18"/>
      <c r="F1054" s="18"/>
      <c r="G1054" s="16">
        <f t="shared" ref="G1054:K1054" si="421">G1055+G1091</f>
        <v>7000</v>
      </c>
      <c r="H1054" s="16">
        <f t="shared" ref="H1054" si="422">H1055+H1091</f>
        <v>600</v>
      </c>
      <c r="I1054" s="12">
        <f t="shared" si="396"/>
        <v>7600</v>
      </c>
      <c r="J1054" s="16">
        <f t="shared" si="421"/>
        <v>7000</v>
      </c>
      <c r="K1054" s="16">
        <f t="shared" si="421"/>
        <v>6000</v>
      </c>
    </row>
    <row r="1055" spans="1:11" ht="36">
      <c r="A1055" s="17" t="s">
        <v>371</v>
      </c>
      <c r="B1055" s="18" t="s">
        <v>353</v>
      </c>
      <c r="C1055" s="18" t="s">
        <v>354</v>
      </c>
      <c r="D1055" s="24" t="s">
        <v>372</v>
      </c>
      <c r="E1055" s="18"/>
      <c r="F1055" s="18"/>
      <c r="G1055" s="16">
        <f t="shared" ref="G1055:K1055" si="423">G1056+G1067+G1077+G1087+G1060+G1072</f>
        <v>7000</v>
      </c>
      <c r="H1055" s="16">
        <f t="shared" ref="H1055" si="424">H1056+H1067+H1077+H1087+H1060+H1072</f>
        <v>600</v>
      </c>
      <c r="I1055" s="12">
        <f t="shared" si="396"/>
        <v>7600</v>
      </c>
      <c r="J1055" s="16">
        <f t="shared" si="423"/>
        <v>7000</v>
      </c>
      <c r="K1055" s="16">
        <f t="shared" si="423"/>
        <v>6000</v>
      </c>
    </row>
    <row r="1056" spans="1:11" ht="24" customHeight="1">
      <c r="A1056" s="44" t="s">
        <v>312</v>
      </c>
      <c r="B1056" s="18" t="s">
        <v>353</v>
      </c>
      <c r="C1056" s="18" t="s">
        <v>354</v>
      </c>
      <c r="D1056" s="24" t="s">
        <v>373</v>
      </c>
      <c r="E1056" s="18"/>
      <c r="F1056" s="18"/>
      <c r="G1056" s="16">
        <f t="shared" ref="G1056:K1058" si="425">G1057</f>
        <v>7000</v>
      </c>
      <c r="H1056" s="16">
        <f t="shared" si="425"/>
        <v>0</v>
      </c>
      <c r="I1056" s="12">
        <f t="shared" si="396"/>
        <v>7000</v>
      </c>
      <c r="J1056" s="16">
        <f t="shared" si="425"/>
        <v>7000</v>
      </c>
      <c r="K1056" s="16">
        <f t="shared" si="425"/>
        <v>6000</v>
      </c>
    </row>
    <row r="1057" spans="1:11" ht="36.75" customHeight="1">
      <c r="A1057" s="44" t="s">
        <v>385</v>
      </c>
      <c r="B1057" s="18" t="s">
        <v>353</v>
      </c>
      <c r="C1057" s="18" t="s">
        <v>354</v>
      </c>
      <c r="D1057" s="18" t="s">
        <v>373</v>
      </c>
      <c r="E1057" s="18" t="s">
        <v>254</v>
      </c>
      <c r="F1057" s="18"/>
      <c r="G1057" s="16">
        <f t="shared" si="425"/>
        <v>7000</v>
      </c>
      <c r="H1057" s="16">
        <f t="shared" si="425"/>
        <v>0</v>
      </c>
      <c r="I1057" s="12">
        <f t="shared" si="396"/>
        <v>7000</v>
      </c>
      <c r="J1057" s="16">
        <f t="shared" si="425"/>
        <v>7000</v>
      </c>
      <c r="K1057" s="16">
        <f t="shared" si="425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373</v>
      </c>
      <c r="E1058" s="18" t="s">
        <v>256</v>
      </c>
      <c r="F1058" s="18"/>
      <c r="G1058" s="16">
        <f t="shared" si="425"/>
        <v>7000</v>
      </c>
      <c r="H1058" s="16">
        <f t="shared" si="425"/>
        <v>0</v>
      </c>
      <c r="I1058" s="12">
        <f t="shared" si="396"/>
        <v>7000</v>
      </c>
      <c r="J1058" s="16">
        <f t="shared" si="425"/>
        <v>7000</v>
      </c>
      <c r="K1058" s="16">
        <f t="shared" si="425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373</v>
      </c>
      <c r="E1059" s="18" t="s">
        <v>256</v>
      </c>
      <c r="F1059" s="18" t="s">
        <v>17</v>
      </c>
      <c r="G1059" s="19">
        <f>'[2]Бюджет 2025 г 1 чтение'!$H$1346</f>
        <v>7000</v>
      </c>
      <c r="H1059" s="19"/>
      <c r="I1059" s="12">
        <f t="shared" si="396"/>
        <v>7000</v>
      </c>
      <c r="J1059" s="20">
        <f>'[2]Бюджет 2025 г 1 чтение'!$I$1346</f>
        <v>7000</v>
      </c>
      <c r="K1059" s="19">
        <f>'[2]Бюджет 2025 г 1 чтение'!$J$1346</f>
        <v>6000</v>
      </c>
    </row>
    <row r="1060" spans="1:11" ht="38.25" hidden="1">
      <c r="A1060" s="71" t="s">
        <v>374</v>
      </c>
      <c r="B1060" s="18" t="s">
        <v>353</v>
      </c>
      <c r="C1060" s="18" t="s">
        <v>354</v>
      </c>
      <c r="D1060" s="24" t="s">
        <v>375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96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375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96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375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426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375</v>
      </c>
      <c r="E1063" s="18" t="s">
        <v>162</v>
      </c>
      <c r="F1063" s="18" t="s">
        <v>10</v>
      </c>
      <c r="G1063" s="16"/>
      <c r="H1063" s="16"/>
      <c r="I1063" s="12">
        <f t="shared" si="426"/>
        <v>0</v>
      </c>
      <c r="J1063" s="16"/>
      <c r="K1063" s="26"/>
    </row>
    <row r="1064" spans="1:11" ht="38.25" hidden="1">
      <c r="A1064" s="48" t="s">
        <v>385</v>
      </c>
      <c r="B1064" s="18" t="s">
        <v>353</v>
      </c>
      <c r="C1064" s="18" t="s">
        <v>354</v>
      </c>
      <c r="D1064" s="24" t="s">
        <v>375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426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375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426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375</v>
      </c>
      <c r="E1066" s="18" t="s">
        <v>256</v>
      </c>
      <c r="F1066" s="18" t="s">
        <v>10</v>
      </c>
      <c r="G1066" s="19"/>
      <c r="H1066" s="19"/>
      <c r="I1066" s="12">
        <f t="shared" si="426"/>
        <v>0</v>
      </c>
      <c r="J1066" s="20"/>
      <c r="K1066" s="26"/>
    </row>
    <row r="1067" spans="1:11" ht="38.25" hidden="1">
      <c r="A1067" s="72" t="s">
        <v>376</v>
      </c>
      <c r="B1067" s="18" t="s">
        <v>353</v>
      </c>
      <c r="C1067" s="18" t="s">
        <v>354</v>
      </c>
      <c r="D1067" s="24" t="s">
        <v>377</v>
      </c>
      <c r="E1067" s="18"/>
      <c r="F1067" s="18"/>
      <c r="G1067" s="16">
        <f>G1068</f>
        <v>0</v>
      </c>
      <c r="H1067" s="16">
        <f>H1068</f>
        <v>0</v>
      </c>
      <c r="I1067" s="12">
        <f t="shared" si="426"/>
        <v>0</v>
      </c>
      <c r="J1067" s="16">
        <f>J1068</f>
        <v>0</v>
      </c>
      <c r="K1067" s="26"/>
    </row>
    <row r="1068" spans="1:11" ht="38.25" hidden="1">
      <c r="A1068" s="48" t="s">
        <v>385</v>
      </c>
      <c r="B1068" s="18" t="s">
        <v>353</v>
      </c>
      <c r="C1068" s="18" t="s">
        <v>354</v>
      </c>
      <c r="D1068" s="24" t="s">
        <v>377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426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377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426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377</v>
      </c>
      <c r="E1070" s="18" t="s">
        <v>256</v>
      </c>
      <c r="F1070" s="18" t="s">
        <v>17</v>
      </c>
      <c r="G1070" s="19"/>
      <c r="H1070" s="19"/>
      <c r="I1070" s="12">
        <f t="shared" si="426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377</v>
      </c>
      <c r="E1071" s="18" t="s">
        <v>256</v>
      </c>
      <c r="F1071" s="18" t="s">
        <v>10</v>
      </c>
      <c r="G1071" s="19"/>
      <c r="H1071" s="19"/>
      <c r="I1071" s="12">
        <f t="shared" si="426"/>
        <v>0</v>
      </c>
      <c r="J1071" s="20"/>
      <c r="K1071" s="26"/>
    </row>
    <row r="1072" spans="1:11" ht="38.25" hidden="1">
      <c r="A1072" s="72" t="s">
        <v>376</v>
      </c>
      <c r="B1072" s="18" t="s">
        <v>353</v>
      </c>
      <c r="C1072" s="18" t="s">
        <v>354</v>
      </c>
      <c r="D1072" s="24" t="s">
        <v>378</v>
      </c>
      <c r="E1072" s="24"/>
      <c r="F1072" s="24"/>
      <c r="G1072" s="16">
        <f>G1073</f>
        <v>0</v>
      </c>
      <c r="H1072" s="16">
        <f>H1073</f>
        <v>0</v>
      </c>
      <c r="I1072" s="12">
        <f t="shared" si="426"/>
        <v>0</v>
      </c>
      <c r="J1072" s="16">
        <f>J1073</f>
        <v>0</v>
      </c>
      <c r="K1072" s="26"/>
    </row>
    <row r="1073" spans="1:11" ht="38.25" hidden="1">
      <c r="A1073" s="48" t="s">
        <v>385</v>
      </c>
      <c r="B1073" s="18" t="s">
        <v>353</v>
      </c>
      <c r="C1073" s="18" t="s">
        <v>354</v>
      </c>
      <c r="D1073" s="24" t="s">
        <v>378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426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378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426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378</v>
      </c>
      <c r="E1075" s="24" t="s">
        <v>256</v>
      </c>
      <c r="F1075" s="24" t="s">
        <v>17</v>
      </c>
      <c r="G1075" s="19"/>
      <c r="H1075" s="19"/>
      <c r="I1075" s="12">
        <f t="shared" si="426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378</v>
      </c>
      <c r="E1076" s="24" t="s">
        <v>256</v>
      </c>
      <c r="F1076" s="24" t="s">
        <v>10</v>
      </c>
      <c r="G1076" s="19"/>
      <c r="H1076" s="19"/>
      <c r="I1076" s="12">
        <f t="shared" si="426"/>
        <v>0</v>
      </c>
      <c r="J1076" s="20"/>
      <c r="K1076" s="26"/>
    </row>
    <row r="1077" spans="1:11" ht="24" hidden="1">
      <c r="A1077" s="70" t="s">
        <v>379</v>
      </c>
      <c r="B1077" s="18" t="s">
        <v>353</v>
      </c>
      <c r="C1077" s="18" t="s">
        <v>354</v>
      </c>
      <c r="D1077" s="18" t="s">
        <v>380</v>
      </c>
      <c r="E1077" s="18"/>
      <c r="F1077" s="18"/>
      <c r="G1077" s="16">
        <f>G1078</f>
        <v>0</v>
      </c>
      <c r="H1077" s="16">
        <f>H1078</f>
        <v>0</v>
      </c>
      <c r="I1077" s="12">
        <f t="shared" si="426"/>
        <v>0</v>
      </c>
      <c r="J1077" s="16">
        <f>J1078</f>
        <v>0</v>
      </c>
      <c r="K1077" s="26"/>
    </row>
    <row r="1078" spans="1:11" ht="36" hidden="1">
      <c r="A1078" s="44" t="s">
        <v>385</v>
      </c>
      <c r="B1078" s="18" t="s">
        <v>353</v>
      </c>
      <c r="C1078" s="18" t="s">
        <v>354</v>
      </c>
      <c r="D1078" s="18" t="s">
        <v>380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426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380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426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380</v>
      </c>
      <c r="E1080" s="18" t="s">
        <v>256</v>
      </c>
      <c r="F1080" s="18" t="s">
        <v>17</v>
      </c>
      <c r="G1080" s="19"/>
      <c r="H1080" s="19"/>
      <c r="I1080" s="12">
        <f t="shared" si="426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380</v>
      </c>
      <c r="E1081" s="18" t="s">
        <v>256</v>
      </c>
      <c r="F1081" s="18" t="s">
        <v>10</v>
      </c>
      <c r="G1081" s="19"/>
      <c r="H1081" s="19"/>
      <c r="I1081" s="12">
        <f t="shared" si="426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380</v>
      </c>
      <c r="E1082" s="18" t="s">
        <v>256</v>
      </c>
      <c r="F1082" s="18" t="s">
        <v>11</v>
      </c>
      <c r="G1082" s="19"/>
      <c r="H1082" s="19"/>
      <c r="I1082" s="12">
        <f t="shared" si="426"/>
        <v>0</v>
      </c>
      <c r="J1082" s="20"/>
      <c r="K1082" s="26"/>
    </row>
    <row r="1083" spans="1:11" ht="24" hidden="1">
      <c r="A1083" s="70" t="s">
        <v>381</v>
      </c>
      <c r="B1083" s="18" t="s">
        <v>353</v>
      </c>
      <c r="C1083" s="18" t="s">
        <v>354</v>
      </c>
      <c r="D1083" s="18" t="s">
        <v>382</v>
      </c>
      <c r="E1083" s="18"/>
      <c r="F1083" s="18"/>
      <c r="G1083" s="19"/>
      <c r="H1083" s="19"/>
      <c r="I1083" s="12">
        <f t="shared" si="426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382</v>
      </c>
      <c r="E1084" s="18" t="s">
        <v>254</v>
      </c>
      <c r="F1084" s="18"/>
      <c r="G1084" s="19"/>
      <c r="H1084" s="19"/>
      <c r="I1084" s="12">
        <f t="shared" si="426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382</v>
      </c>
      <c r="E1085" s="18" t="s">
        <v>256</v>
      </c>
      <c r="F1085" s="18"/>
      <c r="G1085" s="19"/>
      <c r="H1085" s="19"/>
      <c r="I1085" s="12">
        <f t="shared" si="426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382</v>
      </c>
      <c r="E1086" s="18" t="s">
        <v>256</v>
      </c>
      <c r="F1086" s="18" t="s">
        <v>10</v>
      </c>
      <c r="G1086" s="19"/>
      <c r="H1086" s="19"/>
      <c r="I1086" s="12">
        <f t="shared" si="426"/>
        <v>0</v>
      </c>
      <c r="J1086" s="20"/>
      <c r="K1086" s="26"/>
    </row>
    <row r="1087" spans="1:11" ht="50.25" customHeight="1">
      <c r="A1087" s="17" t="s">
        <v>383</v>
      </c>
      <c r="B1087" s="18" t="s">
        <v>353</v>
      </c>
      <c r="C1087" s="18" t="s">
        <v>354</v>
      </c>
      <c r="D1087" s="18" t="s">
        <v>384</v>
      </c>
      <c r="E1087" s="18"/>
      <c r="F1087" s="18"/>
      <c r="G1087" s="16">
        <f t="shared" ref="G1087:H1089" si="427">G1088</f>
        <v>0</v>
      </c>
      <c r="H1087" s="16">
        <f t="shared" si="427"/>
        <v>600</v>
      </c>
      <c r="I1087" s="12">
        <f t="shared" si="426"/>
        <v>600</v>
      </c>
      <c r="J1087" s="20">
        <f>E1087</f>
        <v>0</v>
      </c>
      <c r="K1087" s="20">
        <f>F1087</f>
        <v>0</v>
      </c>
    </row>
    <row r="1088" spans="1:11" ht="38.25">
      <c r="A1088" s="48" t="s">
        <v>385</v>
      </c>
      <c r="B1088" s="18" t="s">
        <v>353</v>
      </c>
      <c r="C1088" s="18" t="s">
        <v>354</v>
      </c>
      <c r="D1088" s="18" t="s">
        <v>384</v>
      </c>
      <c r="E1088" s="18" t="s">
        <v>254</v>
      </c>
      <c r="F1088" s="18"/>
      <c r="G1088" s="16">
        <f t="shared" si="427"/>
        <v>0</v>
      </c>
      <c r="H1088" s="16">
        <f t="shared" si="427"/>
        <v>600</v>
      </c>
      <c r="I1088" s="12">
        <f t="shared" si="426"/>
        <v>600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384</v>
      </c>
      <c r="E1089" s="18" t="s">
        <v>256</v>
      </c>
      <c r="F1089" s="18"/>
      <c r="G1089" s="16">
        <f t="shared" si="427"/>
        <v>0</v>
      </c>
      <c r="H1089" s="16">
        <f t="shared" si="427"/>
        <v>600</v>
      </c>
      <c r="I1089" s="12">
        <f t="shared" si="426"/>
        <v>600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384</v>
      </c>
      <c r="E1090" s="198" t="s">
        <v>256</v>
      </c>
      <c r="F1090" s="198" t="s">
        <v>10</v>
      </c>
      <c r="G1090" s="199"/>
      <c r="H1090" s="199">
        <f>'[3]Поправки февраль'!$I$1384</f>
        <v>600</v>
      </c>
      <c r="I1090" s="194">
        <f t="shared" si="426"/>
        <v>600</v>
      </c>
      <c r="J1090" s="200"/>
      <c r="K1090" s="195"/>
    </row>
    <row r="1091" spans="1:11" ht="36" hidden="1">
      <c r="A1091" s="17" t="s">
        <v>386</v>
      </c>
      <c r="B1091" s="18" t="s">
        <v>353</v>
      </c>
      <c r="C1091" s="18" t="s">
        <v>354</v>
      </c>
      <c r="D1091" s="18" t="s">
        <v>387</v>
      </c>
      <c r="E1091" s="18"/>
      <c r="F1091" s="18"/>
      <c r="G1091" s="16">
        <f t="shared" ref="G1091:J1094" si="428">G1092</f>
        <v>0</v>
      </c>
      <c r="H1091" s="16">
        <f t="shared" si="428"/>
        <v>0</v>
      </c>
      <c r="I1091" s="12">
        <f t="shared" si="426"/>
        <v>0</v>
      </c>
      <c r="J1091" s="16">
        <f t="shared" si="428"/>
        <v>0</v>
      </c>
      <c r="K1091" s="26"/>
    </row>
    <row r="1092" spans="1:11" hidden="1">
      <c r="A1092" s="17" t="s">
        <v>388</v>
      </c>
      <c r="B1092" s="18" t="s">
        <v>353</v>
      </c>
      <c r="C1092" s="18" t="s">
        <v>354</v>
      </c>
      <c r="D1092" s="18" t="s">
        <v>389</v>
      </c>
      <c r="E1092" s="18"/>
      <c r="F1092" s="18"/>
      <c r="G1092" s="16">
        <f t="shared" si="428"/>
        <v>0</v>
      </c>
      <c r="H1092" s="16">
        <f t="shared" si="428"/>
        <v>0</v>
      </c>
      <c r="I1092" s="12">
        <f t="shared" si="426"/>
        <v>0</v>
      </c>
      <c r="J1092" s="16">
        <f t="shared" si="428"/>
        <v>0</v>
      </c>
      <c r="K1092" s="26"/>
    </row>
    <row r="1093" spans="1:11" ht="36" hidden="1">
      <c r="A1093" s="70" t="s">
        <v>385</v>
      </c>
      <c r="B1093" s="18" t="s">
        <v>353</v>
      </c>
      <c r="C1093" s="18" t="s">
        <v>354</v>
      </c>
      <c r="D1093" s="18" t="s">
        <v>389</v>
      </c>
      <c r="E1093" s="18" t="s">
        <v>254</v>
      </c>
      <c r="F1093" s="18"/>
      <c r="G1093" s="16">
        <f t="shared" si="428"/>
        <v>0</v>
      </c>
      <c r="H1093" s="16">
        <f t="shared" si="428"/>
        <v>0</v>
      </c>
      <c r="I1093" s="12">
        <f t="shared" si="426"/>
        <v>0</v>
      </c>
      <c r="J1093" s="16">
        <f t="shared" si="428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389</v>
      </c>
      <c r="E1094" s="18" t="s">
        <v>256</v>
      </c>
      <c r="F1094" s="18"/>
      <c r="G1094" s="16">
        <f t="shared" si="428"/>
        <v>0</v>
      </c>
      <c r="H1094" s="16">
        <f t="shared" si="428"/>
        <v>0</v>
      </c>
      <c r="I1094" s="12">
        <f t="shared" si="426"/>
        <v>0</v>
      </c>
      <c r="J1094" s="16">
        <f t="shared" si="428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389</v>
      </c>
      <c r="E1095" s="18" t="s">
        <v>256</v>
      </c>
      <c r="F1095" s="18" t="s">
        <v>17</v>
      </c>
      <c r="G1095" s="19"/>
      <c r="H1095" s="19"/>
      <c r="I1095" s="12">
        <f t="shared" si="426"/>
        <v>0</v>
      </c>
      <c r="J1095" s="20"/>
      <c r="K1095" s="26"/>
    </row>
    <row r="1096" spans="1:11" ht="63.75" hidden="1">
      <c r="A1096" s="43" t="s">
        <v>390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429">G1097</f>
        <v>0</v>
      </c>
      <c r="H1096" s="16">
        <f t="shared" si="429"/>
        <v>0</v>
      </c>
      <c r="I1096" s="12">
        <f t="shared" si="426"/>
        <v>0</v>
      </c>
      <c r="J1096" s="16">
        <f t="shared" si="429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429"/>
        <v>0</v>
      </c>
      <c r="H1097" s="16">
        <f t="shared" si="429"/>
        <v>0</v>
      </c>
      <c r="I1097" s="12">
        <f t="shared" si="426"/>
        <v>0</v>
      </c>
      <c r="J1097" s="16">
        <f t="shared" si="429"/>
        <v>0</v>
      </c>
      <c r="K1097" s="26"/>
    </row>
    <row r="1098" spans="1:11" ht="38.25" hidden="1" customHeight="1">
      <c r="A1098" s="48" t="s">
        <v>385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429"/>
        <v>0</v>
      </c>
      <c r="H1098" s="16">
        <f t="shared" si="429"/>
        <v>0</v>
      </c>
      <c r="I1098" s="12">
        <f t="shared" si="426"/>
        <v>0</v>
      </c>
      <c r="J1098" s="16">
        <f t="shared" si="429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429"/>
        <v>0</v>
      </c>
      <c r="H1099" s="16">
        <f t="shared" si="429"/>
        <v>0</v>
      </c>
      <c r="I1099" s="12">
        <f t="shared" si="426"/>
        <v>0</v>
      </c>
      <c r="J1099" s="16">
        <f t="shared" si="429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426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426"/>
        <v>0</v>
      </c>
      <c r="J1101" s="141">
        <f t="shared" ref="J1101:K1101" si="430">J1107+J1111+J1102</f>
        <v>0</v>
      </c>
      <c r="K1101" s="141">
        <f t="shared" si="430"/>
        <v>0</v>
      </c>
    </row>
    <row r="1102" spans="1:11" ht="38.25" hidden="1">
      <c r="A1102" s="148" t="s">
        <v>376</v>
      </c>
      <c r="B1102" s="18" t="s">
        <v>353</v>
      </c>
      <c r="C1102" s="18" t="s">
        <v>354</v>
      </c>
      <c r="D1102" s="134" t="s">
        <v>655</v>
      </c>
      <c r="E1102" s="134"/>
      <c r="F1102" s="134"/>
      <c r="G1102" s="22">
        <f>G1103</f>
        <v>0</v>
      </c>
      <c r="H1102" s="22"/>
      <c r="I1102" s="12">
        <f t="shared" si="426"/>
        <v>0</v>
      </c>
      <c r="J1102" s="22">
        <f t="shared" ref="J1102:K1105" si="431">J1103</f>
        <v>0</v>
      </c>
      <c r="K1102" s="22">
        <f t="shared" si="431"/>
        <v>0</v>
      </c>
    </row>
    <row r="1103" spans="1:11" ht="38.25" hidden="1">
      <c r="A1103" s="108" t="s">
        <v>385</v>
      </c>
      <c r="B1103" s="18" t="s">
        <v>353</v>
      </c>
      <c r="C1103" s="18" t="s">
        <v>354</v>
      </c>
      <c r="D1103" s="134" t="s">
        <v>655</v>
      </c>
      <c r="E1103" s="134" t="s">
        <v>254</v>
      </c>
      <c r="F1103" s="134"/>
      <c r="G1103" s="22">
        <f>G1104</f>
        <v>0</v>
      </c>
      <c r="H1103" s="22"/>
      <c r="I1103" s="12">
        <f t="shared" si="426"/>
        <v>0</v>
      </c>
      <c r="J1103" s="22">
        <f t="shared" si="431"/>
        <v>0</v>
      </c>
      <c r="K1103" s="22">
        <f t="shared" si="431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655</v>
      </c>
      <c r="E1104" s="134" t="s">
        <v>256</v>
      </c>
      <c r="F1104" s="134"/>
      <c r="G1104" s="22">
        <f>G1105</f>
        <v>0</v>
      </c>
      <c r="H1104" s="22"/>
      <c r="I1104" s="12">
        <f t="shared" si="426"/>
        <v>0</v>
      </c>
      <c r="J1104" s="22">
        <f t="shared" si="431"/>
        <v>0</v>
      </c>
      <c r="K1104" s="22">
        <f t="shared" si="431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655</v>
      </c>
      <c r="E1105" s="134" t="s">
        <v>256</v>
      </c>
      <c r="F1105" s="134"/>
      <c r="G1105" s="22">
        <f>G1106</f>
        <v>0</v>
      </c>
      <c r="H1105" s="22"/>
      <c r="I1105" s="12">
        <f t="shared" si="426"/>
        <v>0</v>
      </c>
      <c r="J1105" s="22">
        <f t="shared" si="431"/>
        <v>0</v>
      </c>
      <c r="K1105" s="22">
        <f t="shared" si="431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655</v>
      </c>
      <c r="E1106" s="134" t="s">
        <v>256</v>
      </c>
      <c r="F1106" s="134" t="s">
        <v>10</v>
      </c>
      <c r="G1106" s="22">
        <f>'[2]Бюджет 2025 г 1 чтение'!$H$1406</f>
        <v>0</v>
      </c>
      <c r="H1106" s="22"/>
      <c r="I1106" s="12">
        <f t="shared" si="426"/>
        <v>0</v>
      </c>
      <c r="J1106" s="22">
        <f>'[2]Бюджет 2025 г 1 чтение'!$I$1406</f>
        <v>0</v>
      </c>
      <c r="K1106" s="22">
        <f>'[2]Бюджет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432">G1108</f>
        <v>0</v>
      </c>
      <c r="H1107" s="22"/>
      <c r="I1107" s="12">
        <f t="shared" si="426"/>
        <v>0</v>
      </c>
      <c r="J1107" s="22">
        <f t="shared" si="432"/>
        <v>0</v>
      </c>
      <c r="K1107" s="22">
        <f t="shared" si="432"/>
        <v>0</v>
      </c>
    </row>
    <row r="1108" spans="1:11" ht="38.25" hidden="1">
      <c r="A1108" s="108" t="s">
        <v>385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432"/>
        <v>0</v>
      </c>
      <c r="H1108" s="22"/>
      <c r="I1108" s="12">
        <f t="shared" si="426"/>
        <v>0</v>
      </c>
      <c r="J1108" s="22">
        <f t="shared" si="432"/>
        <v>0</v>
      </c>
      <c r="K1108" s="22">
        <f t="shared" si="432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432"/>
        <v>0</v>
      </c>
      <c r="H1109" s="22"/>
      <c r="I1109" s="12">
        <f t="shared" si="426"/>
        <v>0</v>
      </c>
      <c r="J1109" s="22">
        <f t="shared" si="432"/>
        <v>0</v>
      </c>
      <c r="K1109" s="22">
        <f t="shared" si="432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'[2]Бюджет 2025 г 1 чтение'!$H$1410</f>
        <v>0</v>
      </c>
      <c r="H1110" s="22"/>
      <c r="I1110" s="12">
        <f t="shared" si="426"/>
        <v>0</v>
      </c>
      <c r="J1110" s="22">
        <f>'[2]Бюджет 2025 г 1 чтение'!$I$1410</f>
        <v>0</v>
      </c>
      <c r="K1110" s="22">
        <f>'[2]Бюджет 2025 г 1 чтение'!$J$1410</f>
        <v>0</v>
      </c>
    </row>
    <row r="1111" spans="1:11" ht="42" hidden="1" customHeight="1">
      <c r="A1111" s="106" t="s">
        <v>360</v>
      </c>
      <c r="B1111" s="134" t="s">
        <v>353</v>
      </c>
      <c r="C1111" s="134" t="s">
        <v>354</v>
      </c>
      <c r="D1111" s="134" t="s">
        <v>361</v>
      </c>
      <c r="E1111" s="134"/>
      <c r="F1111" s="134"/>
      <c r="G1111" s="22">
        <f>G1112+G1115</f>
        <v>0</v>
      </c>
      <c r="H1111" s="22"/>
      <c r="I1111" s="12">
        <f t="shared" si="426"/>
        <v>0</v>
      </c>
      <c r="J1111" s="22">
        <f t="shared" ref="J1111:K1111" si="433">J1112+J1115</f>
        <v>0</v>
      </c>
      <c r="K1111" s="22">
        <f t="shared" si="433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361</v>
      </c>
      <c r="E1112" s="134" t="s">
        <v>45</v>
      </c>
      <c r="F1112" s="134"/>
      <c r="G1112" s="22">
        <f t="shared" ref="G1112:K1112" si="434">G1113</f>
        <v>0</v>
      </c>
      <c r="H1112" s="22"/>
      <c r="I1112" s="12">
        <f t="shared" si="426"/>
        <v>0</v>
      </c>
      <c r="J1112" s="22">
        <f t="shared" si="434"/>
        <v>0</v>
      </c>
      <c r="K1112" s="22">
        <f t="shared" si="434"/>
        <v>0</v>
      </c>
    </row>
    <row r="1113" spans="1:11" ht="38.25" hidden="1">
      <c r="A1113" s="106" t="s">
        <v>362</v>
      </c>
      <c r="B1113" s="134" t="s">
        <v>353</v>
      </c>
      <c r="C1113" s="134" t="s">
        <v>354</v>
      </c>
      <c r="D1113" s="134" t="s">
        <v>361</v>
      </c>
      <c r="E1113" s="134" t="s">
        <v>53</v>
      </c>
      <c r="F1113" s="134"/>
      <c r="G1113" s="22">
        <f>G1114+G1118</f>
        <v>0</v>
      </c>
      <c r="H1113" s="22"/>
      <c r="I1113" s="12">
        <f t="shared" si="426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361</v>
      </c>
      <c r="E1114" s="134" t="s">
        <v>53</v>
      </c>
      <c r="F1114" s="134" t="s">
        <v>17</v>
      </c>
      <c r="G1114" s="22">
        <v>0</v>
      </c>
      <c r="H1114" s="22"/>
      <c r="I1114" s="12">
        <f t="shared" si="426"/>
        <v>0</v>
      </c>
      <c r="J1114" s="22">
        <f>'[2]Бюджет 2025 г 1 чтение'!$I$1451</f>
        <v>0</v>
      </c>
      <c r="K1114" s="22">
        <f>'[2]Бюджет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361</v>
      </c>
      <c r="E1115" s="134" t="s">
        <v>123</v>
      </c>
      <c r="F1115" s="134"/>
      <c r="G1115" s="22">
        <f>G1116</f>
        <v>0</v>
      </c>
      <c r="H1115" s="22"/>
      <c r="I1115" s="12">
        <f t="shared" si="426"/>
        <v>0</v>
      </c>
      <c r="J1115" s="22">
        <f t="shared" ref="J1115:K1116" si="435">J1116</f>
        <v>0</v>
      </c>
      <c r="K1115" s="22">
        <f t="shared" si="435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361</v>
      </c>
      <c r="E1116" s="134" t="s">
        <v>162</v>
      </c>
      <c r="F1116" s="134"/>
      <c r="G1116" s="22">
        <f>G1117</f>
        <v>0</v>
      </c>
      <c r="H1116" s="22"/>
      <c r="I1116" s="12">
        <f t="shared" si="426"/>
        <v>0</v>
      </c>
      <c r="J1116" s="22">
        <f t="shared" si="435"/>
        <v>0</v>
      </c>
      <c r="K1116" s="22">
        <f t="shared" si="435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361</v>
      </c>
      <c r="E1117" s="134" t="s">
        <v>162</v>
      </c>
      <c r="F1117" s="134" t="s">
        <v>17</v>
      </c>
      <c r="G1117" s="22">
        <v>0</v>
      </c>
      <c r="H1117" s="22"/>
      <c r="I1117" s="12">
        <f t="shared" si="426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603</v>
      </c>
      <c r="E1118" s="18" t="s">
        <v>162</v>
      </c>
      <c r="F1118" s="18" t="s">
        <v>12</v>
      </c>
      <c r="G1118" s="19"/>
      <c r="H1118" s="19"/>
      <c r="I1118" s="12">
        <f t="shared" si="426"/>
        <v>0</v>
      </c>
      <c r="J1118" s="20"/>
      <c r="K1118" s="26"/>
    </row>
    <row r="1119" spans="1:11" ht="25.5" hidden="1">
      <c r="A1119" s="140" t="s">
        <v>602</v>
      </c>
      <c r="B1119" s="18"/>
      <c r="C1119" s="18"/>
      <c r="D1119" s="37"/>
      <c r="E1119" s="18"/>
      <c r="F1119" s="18"/>
      <c r="G1119" s="19"/>
      <c r="H1119" s="19"/>
      <c r="I1119" s="12">
        <f t="shared" si="426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426"/>
        <v>0</v>
      </c>
      <c r="J1120" s="20"/>
      <c r="K1120" s="26"/>
    </row>
    <row r="1121" spans="1:11" ht="38.25" hidden="1">
      <c r="A1121" s="106" t="s">
        <v>362</v>
      </c>
      <c r="B1121" s="18"/>
      <c r="C1121" s="18"/>
      <c r="D1121" s="37"/>
      <c r="E1121" s="18"/>
      <c r="F1121" s="18"/>
      <c r="G1121" s="19"/>
      <c r="H1121" s="19"/>
      <c r="I1121" s="12">
        <f t="shared" si="426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426"/>
        <v>0</v>
      </c>
      <c r="J1122" s="20"/>
      <c r="K1122" s="26"/>
    </row>
    <row r="1123" spans="1:11" ht="25.5" hidden="1">
      <c r="A1123" s="106" t="s">
        <v>364</v>
      </c>
      <c r="B1123" s="18"/>
      <c r="C1123" s="18"/>
      <c r="D1123" s="37"/>
      <c r="E1123" s="18"/>
      <c r="F1123" s="18"/>
      <c r="G1123" s="19"/>
      <c r="H1123" s="19"/>
      <c r="I1123" s="12">
        <f t="shared" si="426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426"/>
        <v>0</v>
      </c>
      <c r="J1124" s="20"/>
      <c r="K1124" s="26"/>
    </row>
    <row r="1125" spans="1:11" ht="38.25" hidden="1">
      <c r="A1125" s="106" t="s">
        <v>362</v>
      </c>
      <c r="B1125" s="18"/>
      <c r="C1125" s="18"/>
      <c r="D1125" s="37"/>
      <c r="E1125" s="18"/>
      <c r="F1125" s="18"/>
      <c r="G1125" s="19"/>
      <c r="H1125" s="19"/>
      <c r="I1125" s="12">
        <f t="shared" si="426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436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436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436"/>
        <v>0</v>
      </c>
      <c r="J1128" s="20"/>
      <c r="K1128" s="26"/>
    </row>
    <row r="1129" spans="1:11" ht="46.5" customHeight="1">
      <c r="A1129" s="56" t="s">
        <v>392</v>
      </c>
      <c r="B1129" s="14" t="s">
        <v>353</v>
      </c>
      <c r="C1129" s="14" t="s">
        <v>354</v>
      </c>
      <c r="D1129" s="32" t="s">
        <v>393</v>
      </c>
      <c r="E1129" s="14"/>
      <c r="F1129" s="14"/>
      <c r="G1129" s="16">
        <f t="shared" ref="G1129:K1132" si="437">G1130</f>
        <v>77.5</v>
      </c>
      <c r="H1129" s="16">
        <f t="shared" si="437"/>
        <v>0</v>
      </c>
      <c r="I1129" s="12">
        <f t="shared" si="436"/>
        <v>77.5</v>
      </c>
      <c r="J1129" s="16">
        <f t="shared" si="437"/>
        <v>74.099999999999994</v>
      </c>
      <c r="K1129" s="16">
        <f t="shared" si="437"/>
        <v>57.6</v>
      </c>
    </row>
    <row r="1130" spans="1:11" ht="34.5" customHeight="1">
      <c r="A1130" s="70" t="s">
        <v>394</v>
      </c>
      <c r="B1130" s="18" t="s">
        <v>353</v>
      </c>
      <c r="C1130" s="18" t="s">
        <v>354</v>
      </c>
      <c r="D1130" s="30" t="s">
        <v>395</v>
      </c>
      <c r="E1130" s="18"/>
      <c r="F1130" s="18"/>
      <c r="G1130" s="16">
        <f t="shared" si="437"/>
        <v>77.5</v>
      </c>
      <c r="H1130" s="16">
        <f t="shared" si="437"/>
        <v>0</v>
      </c>
      <c r="I1130" s="12">
        <f t="shared" si="436"/>
        <v>77.5</v>
      </c>
      <c r="J1130" s="16">
        <f t="shared" si="437"/>
        <v>74.099999999999994</v>
      </c>
      <c r="K1130" s="16">
        <f t="shared" si="437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395</v>
      </c>
      <c r="E1131" s="18" t="s">
        <v>45</v>
      </c>
      <c r="F1131" s="18"/>
      <c r="G1131" s="16">
        <f t="shared" si="437"/>
        <v>77.5</v>
      </c>
      <c r="H1131" s="16">
        <f t="shared" si="437"/>
        <v>0</v>
      </c>
      <c r="I1131" s="12">
        <f t="shared" si="436"/>
        <v>77.5</v>
      </c>
      <c r="J1131" s="16">
        <f t="shared" si="437"/>
        <v>74.099999999999994</v>
      </c>
      <c r="K1131" s="16">
        <f t="shared" si="437"/>
        <v>57.6</v>
      </c>
    </row>
    <row r="1132" spans="1:11" ht="39" customHeight="1">
      <c r="A1132" s="17" t="s">
        <v>362</v>
      </c>
      <c r="B1132" s="18" t="s">
        <v>353</v>
      </c>
      <c r="C1132" s="18" t="s">
        <v>354</v>
      </c>
      <c r="D1132" s="30" t="s">
        <v>395</v>
      </c>
      <c r="E1132" s="18" t="s">
        <v>53</v>
      </c>
      <c r="F1132" s="18"/>
      <c r="G1132" s="16">
        <f t="shared" si="437"/>
        <v>77.5</v>
      </c>
      <c r="H1132" s="16">
        <f t="shared" si="437"/>
        <v>0</v>
      </c>
      <c r="I1132" s="12">
        <f t="shared" si="436"/>
        <v>77.5</v>
      </c>
      <c r="J1132" s="16">
        <f t="shared" si="437"/>
        <v>74.099999999999994</v>
      </c>
      <c r="K1132" s="16">
        <f t="shared" si="437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395</v>
      </c>
      <c r="E1133" s="18" t="s">
        <v>53</v>
      </c>
      <c r="F1133" s="18" t="s">
        <v>17</v>
      </c>
      <c r="G1133" s="19">
        <f>'[2]Бюджет 2025 г 1 чтение'!$H$1472</f>
        <v>77.5</v>
      </c>
      <c r="H1133" s="19"/>
      <c r="I1133" s="12">
        <f t="shared" si="436"/>
        <v>77.5</v>
      </c>
      <c r="J1133" s="20">
        <f>'[2]Бюджет 2025 г 1 чтение'!$I$1472</f>
        <v>74.099999999999994</v>
      </c>
      <c r="K1133" s="26">
        <f>'[2]Бюджет 2025 г 1 чтение'!$J$1472</f>
        <v>57.6</v>
      </c>
    </row>
    <row r="1134" spans="1:11" ht="24" customHeight="1">
      <c r="A1134" s="13" t="s">
        <v>396</v>
      </c>
      <c r="B1134" s="14" t="s">
        <v>353</v>
      </c>
      <c r="C1134" s="14" t="s">
        <v>397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436"/>
        <v>1050</v>
      </c>
      <c r="J1134" s="15">
        <f t="shared" ref="J1134:K1134" si="438">J1135</f>
        <v>1150</v>
      </c>
      <c r="K1134" s="15">
        <f t="shared" si="438"/>
        <v>1150</v>
      </c>
    </row>
    <row r="1135" spans="1:11" ht="24">
      <c r="A1135" s="13" t="s">
        <v>25</v>
      </c>
      <c r="B1135" s="14" t="s">
        <v>353</v>
      </c>
      <c r="C1135" s="14" t="s">
        <v>397</v>
      </c>
      <c r="D1135" s="14" t="s">
        <v>26</v>
      </c>
      <c r="E1135" s="14"/>
      <c r="F1135" s="14"/>
      <c r="G1135" s="16">
        <f t="shared" ref="G1135:K1135" si="439">G1140+G1136</f>
        <v>1050</v>
      </c>
      <c r="H1135" s="16">
        <f t="shared" ref="H1135" si="440">H1140+H1136</f>
        <v>0</v>
      </c>
      <c r="I1135" s="12">
        <f t="shared" si="436"/>
        <v>1050</v>
      </c>
      <c r="J1135" s="16">
        <f t="shared" si="439"/>
        <v>1150</v>
      </c>
      <c r="K1135" s="16">
        <f t="shared" si="439"/>
        <v>1150</v>
      </c>
    </row>
    <row r="1136" spans="1:11" ht="38.25">
      <c r="A1136" s="23" t="s">
        <v>33</v>
      </c>
      <c r="B1136" s="14" t="s">
        <v>353</v>
      </c>
      <c r="C1136" s="14" t="s">
        <v>397</v>
      </c>
      <c r="D1136" s="24" t="s">
        <v>34</v>
      </c>
      <c r="E1136" s="24"/>
      <c r="F1136" s="24"/>
      <c r="G1136" s="16">
        <f t="shared" ref="G1136:J1138" si="441">G1137</f>
        <v>0</v>
      </c>
      <c r="H1136" s="16">
        <f t="shared" si="441"/>
        <v>0</v>
      </c>
      <c r="I1136" s="12">
        <f t="shared" si="436"/>
        <v>0</v>
      </c>
      <c r="J1136" s="16">
        <f t="shared" si="441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397</v>
      </c>
      <c r="D1137" s="24" t="s">
        <v>34</v>
      </c>
      <c r="E1137" s="24" t="s">
        <v>30</v>
      </c>
      <c r="F1137" s="24"/>
      <c r="G1137" s="16">
        <f t="shared" si="441"/>
        <v>0</v>
      </c>
      <c r="H1137" s="16">
        <f t="shared" si="441"/>
        <v>0</v>
      </c>
      <c r="I1137" s="12">
        <f t="shared" si="436"/>
        <v>0</v>
      </c>
      <c r="J1137" s="16">
        <f t="shared" si="441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397</v>
      </c>
      <c r="D1138" s="24" t="s">
        <v>34</v>
      </c>
      <c r="E1138" s="24" t="s">
        <v>32</v>
      </c>
      <c r="F1138" s="24"/>
      <c r="G1138" s="16">
        <f t="shared" si="441"/>
        <v>0</v>
      </c>
      <c r="H1138" s="16">
        <f t="shared" si="441"/>
        <v>0</v>
      </c>
      <c r="I1138" s="12">
        <f t="shared" si="436"/>
        <v>0</v>
      </c>
      <c r="J1138" s="16">
        <f t="shared" si="441"/>
        <v>0</v>
      </c>
      <c r="K1138" s="26"/>
    </row>
    <row r="1139" spans="1:14">
      <c r="A1139" s="23" t="s">
        <v>19</v>
      </c>
      <c r="B1139" s="14" t="s">
        <v>353</v>
      </c>
      <c r="C1139" s="14" t="s">
        <v>397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436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397</v>
      </c>
      <c r="D1140" s="14" t="s">
        <v>38</v>
      </c>
      <c r="E1140" s="14"/>
      <c r="F1140" s="14"/>
      <c r="G1140" s="16">
        <f t="shared" ref="G1140:K1142" si="442">G1141</f>
        <v>1050</v>
      </c>
      <c r="H1140" s="16">
        <f t="shared" si="442"/>
        <v>0</v>
      </c>
      <c r="I1140" s="12">
        <f t="shared" si="436"/>
        <v>1050</v>
      </c>
      <c r="J1140" s="16">
        <f t="shared" si="442"/>
        <v>1150</v>
      </c>
      <c r="K1140" s="16">
        <f t="shared" si="442"/>
        <v>1150</v>
      </c>
    </row>
    <row r="1141" spans="1:14" ht="74.25" customHeight="1">
      <c r="A1141" s="17" t="s">
        <v>29</v>
      </c>
      <c r="B1141" s="18" t="s">
        <v>353</v>
      </c>
      <c r="C1141" s="18" t="s">
        <v>397</v>
      </c>
      <c r="D1141" s="18" t="s">
        <v>38</v>
      </c>
      <c r="E1141" s="18" t="s">
        <v>30</v>
      </c>
      <c r="F1141" s="18"/>
      <c r="G1141" s="16">
        <f t="shared" si="442"/>
        <v>1050</v>
      </c>
      <c r="H1141" s="16">
        <f t="shared" si="442"/>
        <v>0</v>
      </c>
      <c r="I1141" s="12">
        <f t="shared" si="436"/>
        <v>1050</v>
      </c>
      <c r="J1141" s="16">
        <f t="shared" si="442"/>
        <v>1150</v>
      </c>
      <c r="K1141" s="16">
        <f t="shared" si="442"/>
        <v>1150</v>
      </c>
    </row>
    <row r="1142" spans="1:14" ht="27" customHeight="1">
      <c r="A1142" s="17" t="s">
        <v>31</v>
      </c>
      <c r="B1142" s="18" t="s">
        <v>353</v>
      </c>
      <c r="C1142" s="18" t="s">
        <v>397</v>
      </c>
      <c r="D1142" s="18" t="s">
        <v>38</v>
      </c>
      <c r="E1142" s="18" t="s">
        <v>32</v>
      </c>
      <c r="F1142" s="18"/>
      <c r="G1142" s="16">
        <f t="shared" si="442"/>
        <v>1050</v>
      </c>
      <c r="H1142" s="16">
        <f t="shared" si="442"/>
        <v>0</v>
      </c>
      <c r="I1142" s="12">
        <f t="shared" si="436"/>
        <v>1050</v>
      </c>
      <c r="J1142" s="16">
        <f t="shared" si="442"/>
        <v>1150</v>
      </c>
      <c r="K1142" s="16">
        <f t="shared" si="442"/>
        <v>1150</v>
      </c>
    </row>
    <row r="1143" spans="1:14">
      <c r="A1143" s="17" t="s">
        <v>16</v>
      </c>
      <c r="B1143" s="18" t="s">
        <v>353</v>
      </c>
      <c r="C1143" s="18" t="s">
        <v>397</v>
      </c>
      <c r="D1143" s="18" t="s">
        <v>38</v>
      </c>
      <c r="E1143" s="18" t="s">
        <v>32</v>
      </c>
      <c r="F1143" s="18" t="s">
        <v>17</v>
      </c>
      <c r="G1143" s="64">
        <f>'[2]Бюджет 2025 г 1 чтение'!$H$1482</f>
        <v>1050</v>
      </c>
      <c r="H1143" s="64"/>
      <c r="I1143" s="12">
        <f t="shared" si="436"/>
        <v>1050</v>
      </c>
      <c r="J1143" s="22">
        <f>'[2]Бюджет 2025 г 1 чтение'!$I$1482</f>
        <v>1150</v>
      </c>
      <c r="K1143" s="22">
        <f>'[2]Бюджет 2025 г 1 чтение'!$J$1482</f>
        <v>1150</v>
      </c>
    </row>
    <row r="1144" spans="1:14" ht="16.5" customHeight="1">
      <c r="A1144" s="13" t="s">
        <v>398</v>
      </c>
      <c r="B1144" s="14" t="s">
        <v>399</v>
      </c>
      <c r="C1144" s="14"/>
      <c r="D1144" s="14"/>
      <c r="E1144" s="14"/>
      <c r="F1144" s="14"/>
      <c r="G1144" s="15">
        <f>G1148+G1156+G1196+G1248</f>
        <v>10029.300000000001</v>
      </c>
      <c r="H1144" s="15">
        <f>H1148+H1156+H1196+H1248</f>
        <v>1277.9000000000001</v>
      </c>
      <c r="I1144" s="12">
        <f t="shared" si="436"/>
        <v>11307.2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10029.300000000001</v>
      </c>
      <c r="M1144" s="109">
        <f t="shared" ref="M1144:N1144" si="443">J1148+J1156+J1196+J1248</f>
        <v>11839.9</v>
      </c>
      <c r="N1144" s="109">
        <f t="shared" si="443"/>
        <v>11579.300000000001</v>
      </c>
    </row>
    <row r="1145" spans="1:14">
      <c r="A1145" s="13" t="s">
        <v>276</v>
      </c>
      <c r="B1145" s="14" t="s">
        <v>399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436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399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8407.7000000000007</v>
      </c>
      <c r="H1146" s="15">
        <f>H1161+H1201+H1221+H1223+H1232+H1241+H1260+H1263+H1217+H1228+H1175+H1247+H1267+H1188+H1256</f>
        <v>1277.9000000000001</v>
      </c>
      <c r="I1146" s="12">
        <f t="shared" si="436"/>
        <v>9685.6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399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436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400</v>
      </c>
      <c r="B1148" s="14" t="s">
        <v>399</v>
      </c>
      <c r="C1148" s="14" t="s">
        <v>401</v>
      </c>
      <c r="D1148" s="14"/>
      <c r="E1148" s="14"/>
      <c r="F1148" s="14"/>
      <c r="G1148" s="15">
        <f t="shared" ref="G1148:K1150" si="444">G1149</f>
        <v>1490.1</v>
      </c>
      <c r="H1148" s="15">
        <f t="shared" si="444"/>
        <v>0</v>
      </c>
      <c r="I1148" s="12">
        <f t="shared" si="436"/>
        <v>1490.1</v>
      </c>
      <c r="J1148" s="15">
        <f t="shared" si="444"/>
        <v>1490.1</v>
      </c>
      <c r="K1148" s="15">
        <f t="shared" si="444"/>
        <v>1490.1</v>
      </c>
    </row>
    <row r="1149" spans="1:14" ht="25.5" customHeight="1">
      <c r="A1149" s="13" t="s">
        <v>25</v>
      </c>
      <c r="B1149" s="14" t="s">
        <v>399</v>
      </c>
      <c r="C1149" s="14" t="s">
        <v>401</v>
      </c>
      <c r="D1149" s="14" t="s">
        <v>26</v>
      </c>
      <c r="E1149" s="14"/>
      <c r="F1149" s="14"/>
      <c r="G1149" s="16">
        <f t="shared" si="444"/>
        <v>1490.1</v>
      </c>
      <c r="H1149" s="16">
        <f t="shared" si="444"/>
        <v>0</v>
      </c>
      <c r="I1149" s="12">
        <f t="shared" si="436"/>
        <v>1490.1</v>
      </c>
      <c r="J1149" s="16">
        <f t="shared" si="444"/>
        <v>1490.1</v>
      </c>
      <c r="K1149" s="16">
        <f t="shared" si="444"/>
        <v>1490.1</v>
      </c>
    </row>
    <row r="1150" spans="1:14" ht="21.75" customHeight="1">
      <c r="A1150" s="44" t="s">
        <v>402</v>
      </c>
      <c r="B1150" s="18" t="s">
        <v>399</v>
      </c>
      <c r="C1150" s="18" t="s">
        <v>401</v>
      </c>
      <c r="D1150" s="30" t="s">
        <v>403</v>
      </c>
      <c r="E1150" s="18"/>
      <c r="F1150" s="18"/>
      <c r="G1150" s="16">
        <f t="shared" si="444"/>
        <v>1490.1</v>
      </c>
      <c r="H1150" s="16">
        <f t="shared" si="444"/>
        <v>0</v>
      </c>
      <c r="I1150" s="12">
        <f t="shared" si="436"/>
        <v>1490.1</v>
      </c>
      <c r="J1150" s="16">
        <f t="shared" si="444"/>
        <v>1490.1</v>
      </c>
      <c r="K1150" s="16">
        <f t="shared" si="444"/>
        <v>1490.1</v>
      </c>
    </row>
    <row r="1151" spans="1:14" ht="24">
      <c r="A1151" s="17" t="s">
        <v>73</v>
      </c>
      <c r="B1151" s="18" t="s">
        <v>399</v>
      </c>
      <c r="C1151" s="18" t="s">
        <v>401</v>
      </c>
      <c r="D1151" s="30" t="s">
        <v>403</v>
      </c>
      <c r="E1151" s="18" t="s">
        <v>74</v>
      </c>
      <c r="F1151" s="18"/>
      <c r="G1151" s="16">
        <f t="shared" ref="G1151:K1151" si="445">G1154+G1152</f>
        <v>1490.1</v>
      </c>
      <c r="H1151" s="16">
        <f t="shared" ref="H1151" si="446">H1154+H1152</f>
        <v>0</v>
      </c>
      <c r="I1151" s="12">
        <f t="shared" si="436"/>
        <v>1490.1</v>
      </c>
      <c r="J1151" s="16">
        <f t="shared" si="445"/>
        <v>1490.1</v>
      </c>
      <c r="K1151" s="16">
        <f t="shared" si="445"/>
        <v>1490.1</v>
      </c>
    </row>
    <row r="1152" spans="1:14" ht="25.5">
      <c r="A1152" s="23" t="s">
        <v>404</v>
      </c>
      <c r="B1152" s="18" t="s">
        <v>399</v>
      </c>
      <c r="C1152" s="18" t="s">
        <v>401</v>
      </c>
      <c r="D1152" s="30" t="s">
        <v>403</v>
      </c>
      <c r="E1152" s="18" t="s">
        <v>405</v>
      </c>
      <c r="F1152" s="18"/>
      <c r="G1152" s="16">
        <f t="shared" ref="G1152:K1152" si="447">G1153</f>
        <v>1490.1</v>
      </c>
      <c r="H1152" s="16">
        <f t="shared" si="447"/>
        <v>0</v>
      </c>
      <c r="I1152" s="12">
        <f t="shared" si="436"/>
        <v>1490.1</v>
      </c>
      <c r="J1152" s="16">
        <f t="shared" si="447"/>
        <v>1490.1</v>
      </c>
      <c r="K1152" s="16">
        <f t="shared" si="447"/>
        <v>1490.1</v>
      </c>
    </row>
    <row r="1153" spans="1:11">
      <c r="A1153" s="48" t="s">
        <v>16</v>
      </c>
      <c r="B1153" s="18" t="s">
        <v>399</v>
      </c>
      <c r="C1153" s="18" t="s">
        <v>401</v>
      </c>
      <c r="D1153" s="30" t="s">
        <v>403</v>
      </c>
      <c r="E1153" s="18" t="s">
        <v>405</v>
      </c>
      <c r="F1153" s="18" t="s">
        <v>17</v>
      </c>
      <c r="G1153" s="16">
        <v>1490.1</v>
      </c>
      <c r="H1153" s="16"/>
      <c r="I1153" s="12">
        <f t="shared" si="436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399</v>
      </c>
      <c r="C1154" s="18" t="s">
        <v>401</v>
      </c>
      <c r="D1154" s="30" t="s">
        <v>403</v>
      </c>
      <c r="E1154" s="18" t="s">
        <v>76</v>
      </c>
      <c r="F1154" s="18"/>
      <c r="G1154" s="16">
        <f t="shared" ref="G1154:J1154" si="448">G1155</f>
        <v>0</v>
      </c>
      <c r="H1154" s="16">
        <f t="shared" si="448"/>
        <v>0</v>
      </c>
      <c r="I1154" s="12">
        <f t="shared" si="436"/>
        <v>0</v>
      </c>
      <c r="J1154" s="16">
        <f t="shared" si="448"/>
        <v>0</v>
      </c>
      <c r="K1154" s="26"/>
    </row>
    <row r="1155" spans="1:11">
      <c r="A1155" s="44" t="s">
        <v>16</v>
      </c>
      <c r="B1155" s="18" t="s">
        <v>399</v>
      </c>
      <c r="C1155" s="18" t="s">
        <v>401</v>
      </c>
      <c r="D1155" s="30" t="s">
        <v>403</v>
      </c>
      <c r="E1155" s="18" t="s">
        <v>76</v>
      </c>
      <c r="F1155" s="18" t="s">
        <v>17</v>
      </c>
      <c r="G1155" s="16"/>
      <c r="H1155" s="16"/>
      <c r="I1155" s="12">
        <f t="shared" si="436"/>
        <v>0</v>
      </c>
      <c r="J1155" s="16"/>
      <c r="K1155" s="26"/>
    </row>
    <row r="1156" spans="1:11" ht="13.5" customHeight="1">
      <c r="A1156" s="13" t="s">
        <v>406</v>
      </c>
      <c r="B1156" s="14" t="s">
        <v>399</v>
      </c>
      <c r="C1156" s="14" t="s">
        <v>407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436"/>
        <v>131.5</v>
      </c>
      <c r="J1156" s="15">
        <f t="shared" ref="J1156:K1156" si="449">J1157+J1168+J1181</f>
        <v>0</v>
      </c>
      <c r="K1156" s="15">
        <f t="shared" si="449"/>
        <v>0</v>
      </c>
    </row>
    <row r="1157" spans="1:11" ht="26.25" customHeight="1">
      <c r="A1157" s="13" t="s">
        <v>25</v>
      </c>
      <c r="B1157" s="14" t="s">
        <v>399</v>
      </c>
      <c r="C1157" s="14" t="s">
        <v>407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436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408</v>
      </c>
      <c r="B1158" s="18" t="s">
        <v>399</v>
      </c>
      <c r="C1158" s="18" t="s">
        <v>407</v>
      </c>
      <c r="D1158" s="73">
        <v>6500051350</v>
      </c>
      <c r="E1158" s="18" t="s">
        <v>64</v>
      </c>
      <c r="F1158" s="18"/>
      <c r="G1158" s="16">
        <f t="shared" ref="G1158:J1159" si="450">G1159</f>
        <v>0</v>
      </c>
      <c r="H1158" s="16">
        <f t="shared" si="450"/>
        <v>0</v>
      </c>
      <c r="I1158" s="12">
        <f t="shared" si="436"/>
        <v>0</v>
      </c>
      <c r="J1158" s="16">
        <f t="shared" si="450"/>
        <v>0</v>
      </c>
      <c r="K1158" s="26"/>
    </row>
    <row r="1159" spans="1:11" ht="24">
      <c r="A1159" s="17" t="s">
        <v>73</v>
      </c>
      <c r="B1159" s="18" t="s">
        <v>399</v>
      </c>
      <c r="C1159" s="18" t="s">
        <v>407</v>
      </c>
      <c r="D1159" s="73">
        <v>6500051350</v>
      </c>
      <c r="E1159" s="18" t="s">
        <v>74</v>
      </c>
      <c r="F1159" s="18"/>
      <c r="G1159" s="16">
        <f t="shared" si="450"/>
        <v>0</v>
      </c>
      <c r="H1159" s="16">
        <f t="shared" si="450"/>
        <v>0</v>
      </c>
      <c r="I1159" s="12">
        <f t="shared" si="436"/>
        <v>0</v>
      </c>
      <c r="J1159" s="16">
        <f t="shared" si="450"/>
        <v>0</v>
      </c>
      <c r="K1159" s="26"/>
    </row>
    <row r="1160" spans="1:11" ht="38.25">
      <c r="A1160" s="48" t="s">
        <v>75</v>
      </c>
      <c r="B1160" s="18" t="s">
        <v>399</v>
      </c>
      <c r="C1160" s="18" t="s">
        <v>407</v>
      </c>
      <c r="D1160" s="73">
        <v>6500051350</v>
      </c>
      <c r="E1160" s="18" t="s">
        <v>76</v>
      </c>
      <c r="F1160" s="18"/>
      <c r="G1160" s="16">
        <f t="shared" ref="G1160:J1160" si="451">G1161+G1162</f>
        <v>0</v>
      </c>
      <c r="H1160" s="16">
        <f t="shared" ref="H1160" si="452">H1161+H1162</f>
        <v>0</v>
      </c>
      <c r="I1160" s="12">
        <f t="shared" si="436"/>
        <v>0</v>
      </c>
      <c r="J1160" s="16">
        <f t="shared" si="451"/>
        <v>0</v>
      </c>
      <c r="K1160" s="26"/>
    </row>
    <row r="1161" spans="1:11">
      <c r="A1161" s="17" t="s">
        <v>18</v>
      </c>
      <c r="B1161" s="18" t="s">
        <v>399</v>
      </c>
      <c r="C1161" s="18" t="s">
        <v>407</v>
      </c>
      <c r="D1161" s="73">
        <v>6500051350</v>
      </c>
      <c r="E1161" s="18" t="s">
        <v>409</v>
      </c>
      <c r="F1161" s="18" t="s">
        <v>10</v>
      </c>
      <c r="G1161" s="26"/>
      <c r="H1161" s="26"/>
      <c r="I1161" s="12">
        <f t="shared" si="436"/>
        <v>0</v>
      </c>
      <c r="J1161" s="12"/>
      <c r="K1161" s="26"/>
    </row>
    <row r="1162" spans="1:11">
      <c r="A1162" s="17" t="s">
        <v>19</v>
      </c>
      <c r="B1162" s="18" t="s">
        <v>399</v>
      </c>
      <c r="C1162" s="18" t="s">
        <v>407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436"/>
        <v>0</v>
      </c>
      <c r="J1162" s="20"/>
      <c r="K1162" s="26"/>
    </row>
    <row r="1163" spans="1:11" ht="134.25" customHeight="1">
      <c r="A1163" s="74" t="s">
        <v>410</v>
      </c>
      <c r="B1163" s="18" t="s">
        <v>399</v>
      </c>
      <c r="C1163" s="18" t="s">
        <v>407</v>
      </c>
      <c r="D1163" s="24" t="s">
        <v>411</v>
      </c>
      <c r="E1163" s="24" t="s">
        <v>64</v>
      </c>
      <c r="F1163" s="24"/>
      <c r="G1163" s="63">
        <f t="shared" ref="G1163:K1164" si="453">G1164</f>
        <v>0</v>
      </c>
      <c r="H1163" s="63">
        <f t="shared" si="453"/>
        <v>0</v>
      </c>
      <c r="I1163" s="12">
        <f t="shared" si="436"/>
        <v>0</v>
      </c>
      <c r="J1163" s="63">
        <f t="shared" si="453"/>
        <v>0</v>
      </c>
      <c r="K1163" s="63">
        <f t="shared" si="453"/>
        <v>0</v>
      </c>
    </row>
    <row r="1164" spans="1:11" ht="30" customHeight="1">
      <c r="A1164" s="23" t="s">
        <v>73</v>
      </c>
      <c r="B1164" s="18" t="s">
        <v>399</v>
      </c>
      <c r="C1164" s="18" t="s">
        <v>407</v>
      </c>
      <c r="D1164" s="24" t="s">
        <v>411</v>
      </c>
      <c r="E1164" s="24" t="s">
        <v>74</v>
      </c>
      <c r="F1164" s="24"/>
      <c r="G1164" s="63">
        <f t="shared" si="453"/>
        <v>0</v>
      </c>
      <c r="H1164" s="63">
        <f t="shared" si="453"/>
        <v>0</v>
      </c>
      <c r="I1164" s="12">
        <f t="shared" si="436"/>
        <v>0</v>
      </c>
      <c r="J1164" s="63">
        <f t="shared" si="453"/>
        <v>0</v>
      </c>
      <c r="K1164" s="63">
        <f t="shared" si="453"/>
        <v>0</v>
      </c>
    </row>
    <row r="1165" spans="1:11" ht="37.5" customHeight="1">
      <c r="A1165" s="48" t="s">
        <v>75</v>
      </c>
      <c r="B1165" s="18" t="s">
        <v>399</v>
      </c>
      <c r="C1165" s="18" t="s">
        <v>407</v>
      </c>
      <c r="D1165" s="24" t="s">
        <v>411</v>
      </c>
      <c r="E1165" s="24" t="s">
        <v>76</v>
      </c>
      <c r="F1165" s="24"/>
      <c r="G1165" s="63">
        <f t="shared" ref="G1165:K1165" si="454">G1166+G1167</f>
        <v>0</v>
      </c>
      <c r="H1165" s="63">
        <f t="shared" ref="H1165" si="455">H1166+H1167</f>
        <v>0</v>
      </c>
      <c r="I1165" s="12">
        <f t="shared" si="436"/>
        <v>0</v>
      </c>
      <c r="J1165" s="63">
        <f t="shared" si="454"/>
        <v>0</v>
      </c>
      <c r="K1165" s="63">
        <f t="shared" si="454"/>
        <v>0</v>
      </c>
    </row>
    <row r="1166" spans="1:11" ht="22.5" customHeight="1">
      <c r="A1166" s="23" t="s">
        <v>18</v>
      </c>
      <c r="B1166" s="18" t="s">
        <v>399</v>
      </c>
      <c r="C1166" s="18" t="s">
        <v>407</v>
      </c>
      <c r="D1166" s="24" t="s">
        <v>411</v>
      </c>
      <c r="E1166" s="24" t="s">
        <v>409</v>
      </c>
      <c r="F1166" s="24" t="s">
        <v>10</v>
      </c>
      <c r="G1166" s="21"/>
      <c r="H1166" s="21"/>
      <c r="I1166" s="12">
        <f t="shared" si="436"/>
        <v>0</v>
      </c>
      <c r="J1166" s="64"/>
      <c r="K1166" s="19"/>
    </row>
    <row r="1167" spans="1:11" ht="19.5" customHeight="1">
      <c r="A1167" s="23" t="s">
        <v>19</v>
      </c>
      <c r="B1167" s="18" t="s">
        <v>399</v>
      </c>
      <c r="C1167" s="18" t="s">
        <v>407</v>
      </c>
      <c r="D1167" s="24" t="s">
        <v>411</v>
      </c>
      <c r="E1167" s="24" t="s">
        <v>76</v>
      </c>
      <c r="F1167" s="24" t="s">
        <v>11</v>
      </c>
      <c r="G1167" s="22"/>
      <c r="H1167" s="22"/>
      <c r="I1167" s="12">
        <f t="shared" si="436"/>
        <v>0</v>
      </c>
      <c r="J1167" s="64"/>
      <c r="K1167" s="19">
        <v>0</v>
      </c>
    </row>
    <row r="1168" spans="1:11" ht="22.5" customHeight="1">
      <c r="A1168" s="43" t="s">
        <v>200</v>
      </c>
      <c r="B1168" s="18" t="s">
        <v>399</v>
      </c>
      <c r="C1168" s="18" t="s">
        <v>407</v>
      </c>
      <c r="D1168" s="54" t="s">
        <v>201</v>
      </c>
      <c r="E1168" s="18"/>
      <c r="F1168" s="18"/>
      <c r="G1168" s="16">
        <f t="shared" ref="G1168:K1172" si="456">G1169</f>
        <v>0</v>
      </c>
      <c r="H1168" s="16">
        <f t="shared" si="456"/>
        <v>0</v>
      </c>
      <c r="I1168" s="12">
        <f t="shared" si="436"/>
        <v>0</v>
      </c>
      <c r="J1168" s="16">
        <f t="shared" si="456"/>
        <v>0</v>
      </c>
      <c r="K1168" s="16">
        <f t="shared" si="456"/>
        <v>0</v>
      </c>
    </row>
    <row r="1169" spans="1:11" ht="38.25">
      <c r="A1169" s="23" t="s">
        <v>412</v>
      </c>
      <c r="B1169" s="18" t="s">
        <v>399</v>
      </c>
      <c r="C1169" s="18" t="s">
        <v>407</v>
      </c>
      <c r="D1169" s="24" t="s">
        <v>413</v>
      </c>
      <c r="E1169" s="18"/>
      <c r="F1169" s="18"/>
      <c r="G1169" s="16">
        <f t="shared" si="456"/>
        <v>0</v>
      </c>
      <c r="H1169" s="16">
        <f t="shared" si="456"/>
        <v>0</v>
      </c>
      <c r="I1169" s="12">
        <f t="shared" si="436"/>
        <v>0</v>
      </c>
      <c r="J1169" s="16">
        <f t="shared" si="456"/>
        <v>0</v>
      </c>
      <c r="K1169" s="16">
        <f t="shared" si="456"/>
        <v>0</v>
      </c>
    </row>
    <row r="1170" spans="1:11" ht="103.5" customHeight="1">
      <c r="A1170" s="65" t="s">
        <v>612</v>
      </c>
      <c r="B1170" s="18" t="s">
        <v>399</v>
      </c>
      <c r="C1170" s="18" t="s">
        <v>407</v>
      </c>
      <c r="D1170" s="24" t="s">
        <v>414</v>
      </c>
      <c r="E1170" s="18"/>
      <c r="F1170" s="18"/>
      <c r="G1170" s="16">
        <f t="shared" si="456"/>
        <v>0</v>
      </c>
      <c r="H1170" s="16">
        <f t="shared" si="456"/>
        <v>0</v>
      </c>
      <c r="I1170" s="12">
        <f t="shared" si="436"/>
        <v>0</v>
      </c>
      <c r="J1170" s="16">
        <f t="shared" si="456"/>
        <v>0</v>
      </c>
      <c r="K1170" s="16">
        <f t="shared" si="456"/>
        <v>0</v>
      </c>
    </row>
    <row r="1171" spans="1:11">
      <c r="A1171" s="23" t="s">
        <v>133</v>
      </c>
      <c r="B1171" s="18" t="s">
        <v>399</v>
      </c>
      <c r="C1171" s="18" t="s">
        <v>407</v>
      </c>
      <c r="D1171" s="24" t="s">
        <v>415</v>
      </c>
      <c r="E1171" s="18"/>
      <c r="F1171" s="18"/>
      <c r="G1171" s="16">
        <f t="shared" si="456"/>
        <v>0</v>
      </c>
      <c r="H1171" s="16">
        <f t="shared" si="456"/>
        <v>0</v>
      </c>
      <c r="I1171" s="12">
        <f t="shared" si="436"/>
        <v>0</v>
      </c>
      <c r="J1171" s="16">
        <f t="shared" si="456"/>
        <v>0</v>
      </c>
      <c r="K1171" s="16">
        <f t="shared" si="456"/>
        <v>0</v>
      </c>
    </row>
    <row r="1172" spans="1:11" ht="29.25" customHeight="1">
      <c r="A1172" s="23" t="s">
        <v>73</v>
      </c>
      <c r="B1172" s="18" t="s">
        <v>399</v>
      </c>
      <c r="C1172" s="18" t="s">
        <v>407</v>
      </c>
      <c r="D1172" s="24" t="s">
        <v>415</v>
      </c>
      <c r="E1172" s="24" t="s">
        <v>74</v>
      </c>
      <c r="F1172" s="24"/>
      <c r="G1172" s="16">
        <f t="shared" si="456"/>
        <v>0</v>
      </c>
      <c r="H1172" s="16">
        <f t="shared" si="456"/>
        <v>0</v>
      </c>
      <c r="I1172" s="12">
        <f t="shared" si="436"/>
        <v>0</v>
      </c>
      <c r="J1172" s="16">
        <f t="shared" si="456"/>
        <v>0</v>
      </c>
      <c r="K1172" s="16">
        <f t="shared" si="456"/>
        <v>0</v>
      </c>
    </row>
    <row r="1173" spans="1:11" ht="44.25" customHeight="1">
      <c r="A1173" s="48" t="s">
        <v>75</v>
      </c>
      <c r="B1173" s="18" t="s">
        <v>399</v>
      </c>
      <c r="C1173" s="18" t="s">
        <v>407</v>
      </c>
      <c r="D1173" s="24" t="s">
        <v>415</v>
      </c>
      <c r="E1173" s="24" t="s">
        <v>76</v>
      </c>
      <c r="F1173" s="24"/>
      <c r="G1173" s="16">
        <f t="shared" ref="G1173:K1173" si="457">G1174+G1175</f>
        <v>0</v>
      </c>
      <c r="H1173" s="16">
        <f t="shared" ref="H1173" si="458">H1174+H1175</f>
        <v>0</v>
      </c>
      <c r="I1173" s="12">
        <f t="shared" si="436"/>
        <v>0</v>
      </c>
      <c r="J1173" s="16">
        <f t="shared" si="457"/>
        <v>0</v>
      </c>
      <c r="K1173" s="16">
        <f t="shared" si="457"/>
        <v>0</v>
      </c>
    </row>
    <row r="1174" spans="1:11">
      <c r="A1174" s="48" t="s">
        <v>16</v>
      </c>
      <c r="B1174" s="18" t="s">
        <v>399</v>
      </c>
      <c r="C1174" s="18" t="s">
        <v>407</v>
      </c>
      <c r="D1174" s="24" t="s">
        <v>415</v>
      </c>
      <c r="E1174" s="24" t="s">
        <v>76</v>
      </c>
      <c r="F1174" s="24" t="s">
        <v>17</v>
      </c>
      <c r="G1174" s="26"/>
      <c r="H1174" s="26"/>
      <c r="I1174" s="12">
        <f t="shared" si="436"/>
        <v>0</v>
      </c>
      <c r="J1174" s="20"/>
      <c r="K1174" s="26"/>
    </row>
    <row r="1175" spans="1:11">
      <c r="A1175" s="48" t="s">
        <v>18</v>
      </c>
      <c r="B1175" s="18" t="s">
        <v>399</v>
      </c>
      <c r="C1175" s="18" t="s">
        <v>407</v>
      </c>
      <c r="D1175" s="24" t="s">
        <v>415</v>
      </c>
      <c r="E1175" s="24" t="s">
        <v>76</v>
      </c>
      <c r="F1175" s="24" t="s">
        <v>10</v>
      </c>
      <c r="G1175" s="26"/>
      <c r="H1175" s="26"/>
      <c r="I1175" s="12">
        <f t="shared" si="436"/>
        <v>0</v>
      </c>
      <c r="J1175" s="20"/>
      <c r="K1175" s="20"/>
    </row>
    <row r="1176" spans="1:11" ht="65.25" customHeight="1">
      <c r="A1176" s="23" t="s">
        <v>416</v>
      </c>
      <c r="B1176" s="24" t="s">
        <v>399</v>
      </c>
      <c r="C1176" s="24" t="s">
        <v>407</v>
      </c>
      <c r="D1176" s="24" t="s">
        <v>417</v>
      </c>
      <c r="E1176" s="24"/>
      <c r="F1176" s="24"/>
      <c r="G1176" s="63">
        <f t="shared" ref="G1176:K1177" si="459">G1177</f>
        <v>0</v>
      </c>
      <c r="H1176" s="63">
        <f t="shared" si="459"/>
        <v>0</v>
      </c>
      <c r="I1176" s="12">
        <f t="shared" si="436"/>
        <v>0</v>
      </c>
      <c r="J1176" s="63">
        <f t="shared" si="459"/>
        <v>0</v>
      </c>
      <c r="K1176" s="63">
        <f t="shared" si="459"/>
        <v>0</v>
      </c>
    </row>
    <row r="1177" spans="1:11" ht="27.75" customHeight="1">
      <c r="A1177" s="23" t="s">
        <v>73</v>
      </c>
      <c r="B1177" s="24" t="s">
        <v>399</v>
      </c>
      <c r="C1177" s="24" t="s">
        <v>407</v>
      </c>
      <c r="D1177" s="24" t="s">
        <v>417</v>
      </c>
      <c r="E1177" s="24" t="s">
        <v>74</v>
      </c>
      <c r="F1177" s="24"/>
      <c r="G1177" s="63">
        <f t="shared" si="459"/>
        <v>0</v>
      </c>
      <c r="H1177" s="63">
        <f t="shared" si="459"/>
        <v>0</v>
      </c>
      <c r="I1177" s="12">
        <f t="shared" si="436"/>
        <v>0</v>
      </c>
      <c r="J1177" s="63">
        <f t="shared" si="459"/>
        <v>0</v>
      </c>
      <c r="K1177" s="63">
        <f t="shared" si="459"/>
        <v>0</v>
      </c>
    </row>
    <row r="1178" spans="1:11" ht="25.5">
      <c r="A1178" s="48" t="s">
        <v>418</v>
      </c>
      <c r="B1178" s="24" t="s">
        <v>399</v>
      </c>
      <c r="C1178" s="24" t="s">
        <v>407</v>
      </c>
      <c r="D1178" s="24" t="s">
        <v>417</v>
      </c>
      <c r="E1178" s="24" t="s">
        <v>76</v>
      </c>
      <c r="F1178" s="24"/>
      <c r="G1178" s="63">
        <f t="shared" ref="G1178:K1178" si="460">G1180</f>
        <v>0</v>
      </c>
      <c r="H1178" s="63">
        <f t="shared" ref="H1178" si="461">H1180</f>
        <v>0</v>
      </c>
      <c r="I1178" s="12">
        <f t="shared" si="436"/>
        <v>0</v>
      </c>
      <c r="J1178" s="63">
        <f t="shared" si="460"/>
        <v>0</v>
      </c>
      <c r="K1178" s="63">
        <f t="shared" si="460"/>
        <v>0</v>
      </c>
    </row>
    <row r="1179" spans="1:11">
      <c r="A1179" s="23" t="s">
        <v>18</v>
      </c>
      <c r="B1179" s="24" t="s">
        <v>399</v>
      </c>
      <c r="C1179" s="24" t="s">
        <v>407</v>
      </c>
      <c r="D1179" s="24" t="s">
        <v>419</v>
      </c>
      <c r="E1179" s="24" t="s">
        <v>409</v>
      </c>
      <c r="F1179" s="24" t="s">
        <v>10</v>
      </c>
      <c r="G1179" s="64"/>
      <c r="H1179" s="64"/>
      <c r="I1179" s="12">
        <f t="shared" si="436"/>
        <v>0</v>
      </c>
      <c r="J1179" s="21"/>
      <c r="K1179" s="26"/>
    </row>
    <row r="1180" spans="1:11">
      <c r="A1180" s="23" t="s">
        <v>19</v>
      </c>
      <c r="B1180" s="24" t="s">
        <v>399</v>
      </c>
      <c r="C1180" s="24" t="s">
        <v>407</v>
      </c>
      <c r="D1180" s="24" t="s">
        <v>417</v>
      </c>
      <c r="E1180" s="24" t="s">
        <v>76</v>
      </c>
      <c r="F1180" s="24" t="s">
        <v>11</v>
      </c>
      <c r="G1180" s="64"/>
      <c r="H1180" s="64"/>
      <c r="I1180" s="12">
        <f t="shared" si="436"/>
        <v>0</v>
      </c>
      <c r="J1180" s="22"/>
      <c r="K1180" s="19"/>
    </row>
    <row r="1181" spans="1:11" ht="38.25">
      <c r="A1181" s="114" t="s">
        <v>200</v>
      </c>
      <c r="B1181" s="24" t="s">
        <v>399</v>
      </c>
      <c r="C1181" s="138" t="s">
        <v>407</v>
      </c>
      <c r="D1181" s="138" t="s">
        <v>201</v>
      </c>
      <c r="E1181" s="138"/>
      <c r="F1181" s="138"/>
      <c r="G1181" s="64">
        <f t="shared" ref="G1181:H1185" si="462">G1182</f>
        <v>131.5</v>
      </c>
      <c r="H1181" s="64">
        <f t="shared" si="462"/>
        <v>0</v>
      </c>
      <c r="I1181" s="12">
        <f t="shared" si="436"/>
        <v>131.5</v>
      </c>
      <c r="J1181" s="64">
        <f t="shared" ref="J1181:K1181" si="463">J1182</f>
        <v>0</v>
      </c>
      <c r="K1181" s="64">
        <f t="shared" si="463"/>
        <v>0</v>
      </c>
    </row>
    <row r="1182" spans="1:11" ht="38.25">
      <c r="A1182" s="106" t="s">
        <v>412</v>
      </c>
      <c r="B1182" s="24" t="s">
        <v>399</v>
      </c>
      <c r="C1182" s="134" t="s">
        <v>407</v>
      </c>
      <c r="D1182" s="134" t="s">
        <v>413</v>
      </c>
      <c r="E1182" s="134"/>
      <c r="F1182" s="134"/>
      <c r="G1182" s="64">
        <f t="shared" si="462"/>
        <v>131.5</v>
      </c>
      <c r="H1182" s="64">
        <f t="shared" si="462"/>
        <v>0</v>
      </c>
      <c r="I1182" s="12">
        <f t="shared" si="436"/>
        <v>131.5</v>
      </c>
      <c r="J1182" s="64">
        <f t="shared" ref="J1182:K1182" si="464">J1183</f>
        <v>0</v>
      </c>
      <c r="K1182" s="64">
        <f t="shared" si="464"/>
        <v>0</v>
      </c>
    </row>
    <row r="1183" spans="1:11" ht="86.25" customHeight="1">
      <c r="A1183" s="127" t="s">
        <v>612</v>
      </c>
      <c r="B1183" s="24" t="s">
        <v>399</v>
      </c>
      <c r="C1183" s="134" t="s">
        <v>407</v>
      </c>
      <c r="D1183" s="134" t="s">
        <v>414</v>
      </c>
      <c r="E1183" s="134"/>
      <c r="F1183" s="134"/>
      <c r="G1183" s="64">
        <f t="shared" si="462"/>
        <v>131.5</v>
      </c>
      <c r="H1183" s="64">
        <f t="shared" si="462"/>
        <v>0</v>
      </c>
      <c r="I1183" s="12">
        <f t="shared" si="436"/>
        <v>131.5</v>
      </c>
      <c r="J1183" s="64">
        <f t="shared" ref="J1183:K1183" si="465">J1184</f>
        <v>0</v>
      </c>
      <c r="K1183" s="64">
        <f t="shared" si="465"/>
        <v>0</v>
      </c>
    </row>
    <row r="1184" spans="1:11" ht="38.25">
      <c r="A1184" s="49" t="s">
        <v>613</v>
      </c>
      <c r="B1184" s="24" t="s">
        <v>399</v>
      </c>
      <c r="C1184" s="134" t="s">
        <v>407</v>
      </c>
      <c r="D1184" s="134" t="s">
        <v>415</v>
      </c>
      <c r="E1184" s="134"/>
      <c r="F1184" s="134"/>
      <c r="G1184" s="64">
        <f t="shared" si="462"/>
        <v>131.5</v>
      </c>
      <c r="H1184" s="64">
        <f t="shared" si="462"/>
        <v>0</v>
      </c>
      <c r="I1184" s="12">
        <f t="shared" si="436"/>
        <v>131.5</v>
      </c>
      <c r="J1184" s="64">
        <f t="shared" ref="J1184:K1184" si="466">J1185</f>
        <v>0</v>
      </c>
      <c r="K1184" s="64">
        <f t="shared" si="466"/>
        <v>0</v>
      </c>
    </row>
    <row r="1185" spans="1:11" ht="25.5">
      <c r="A1185" s="106" t="s">
        <v>73</v>
      </c>
      <c r="B1185" s="24" t="s">
        <v>399</v>
      </c>
      <c r="C1185" s="134" t="s">
        <v>407</v>
      </c>
      <c r="D1185" s="134" t="s">
        <v>415</v>
      </c>
      <c r="E1185" s="134" t="s">
        <v>74</v>
      </c>
      <c r="F1185" s="134"/>
      <c r="G1185" s="64">
        <f t="shared" si="462"/>
        <v>131.5</v>
      </c>
      <c r="H1185" s="64">
        <f t="shared" si="462"/>
        <v>0</v>
      </c>
      <c r="I1185" s="12">
        <f t="shared" si="436"/>
        <v>131.5</v>
      </c>
      <c r="J1185" s="64">
        <f t="shared" ref="J1185:K1185" si="467">J1186</f>
        <v>0</v>
      </c>
      <c r="K1185" s="64">
        <f t="shared" si="467"/>
        <v>0</v>
      </c>
    </row>
    <row r="1186" spans="1:11" ht="38.25">
      <c r="A1186" s="108" t="s">
        <v>75</v>
      </c>
      <c r="B1186" s="24" t="s">
        <v>399</v>
      </c>
      <c r="C1186" s="134" t="s">
        <v>407</v>
      </c>
      <c r="D1186" s="134" t="s">
        <v>415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436"/>
        <v>131.5</v>
      </c>
      <c r="J1186" s="64">
        <f t="shared" ref="J1186:K1186" si="468">J1187+J1188+J1189</f>
        <v>0</v>
      </c>
      <c r="K1186" s="64">
        <f t="shared" si="468"/>
        <v>0</v>
      </c>
    </row>
    <row r="1187" spans="1:11">
      <c r="A1187" s="108" t="s">
        <v>16</v>
      </c>
      <c r="B1187" s="24" t="s">
        <v>399</v>
      </c>
      <c r="C1187" s="134" t="s">
        <v>407</v>
      </c>
      <c r="D1187" s="134" t="s">
        <v>415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436"/>
        <v>131.5</v>
      </c>
      <c r="J1187" s="22"/>
      <c r="K1187" s="19"/>
    </row>
    <row r="1188" spans="1:11">
      <c r="A1188" s="108" t="s">
        <v>18</v>
      </c>
      <c r="B1188" s="24" t="s">
        <v>399</v>
      </c>
      <c r="C1188" s="134" t="s">
        <v>407</v>
      </c>
      <c r="D1188" s="134" t="s">
        <v>415</v>
      </c>
      <c r="E1188" s="134" t="s">
        <v>76</v>
      </c>
      <c r="F1188" s="134" t="s">
        <v>10</v>
      </c>
      <c r="G1188" s="64"/>
      <c r="H1188" s="64"/>
      <c r="I1188" s="12">
        <f t="shared" si="436"/>
        <v>0</v>
      </c>
      <c r="J1188" s="22"/>
      <c r="K1188" s="19"/>
    </row>
    <row r="1189" spans="1:11">
      <c r="A1189" s="108" t="s">
        <v>19</v>
      </c>
      <c r="B1189" s="24" t="s">
        <v>399</v>
      </c>
      <c r="C1189" s="134" t="s">
        <v>407</v>
      </c>
      <c r="D1189" s="134" t="s">
        <v>415</v>
      </c>
      <c r="E1189" s="134" t="s">
        <v>76</v>
      </c>
      <c r="F1189" s="134" t="s">
        <v>11</v>
      </c>
      <c r="G1189" s="64"/>
      <c r="H1189" s="64"/>
      <c r="I1189" s="12">
        <f t="shared" si="436"/>
        <v>0</v>
      </c>
      <c r="J1189" s="22"/>
      <c r="K1189" s="19"/>
    </row>
    <row r="1190" spans="1:11" ht="44.25" customHeight="1">
      <c r="A1190" s="106" t="s">
        <v>550</v>
      </c>
      <c r="B1190" s="107" t="s">
        <v>399</v>
      </c>
      <c r="C1190" s="107" t="s">
        <v>407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69">G1190+H1190</f>
        <v>0</v>
      </c>
      <c r="J1190" s="64">
        <f t="shared" ref="J1190:K1192" si="470">J1191</f>
        <v>0</v>
      </c>
      <c r="K1190" s="64">
        <f t="shared" si="470"/>
        <v>0</v>
      </c>
    </row>
    <row r="1191" spans="1:11" ht="25.5">
      <c r="A1191" s="106" t="s">
        <v>73</v>
      </c>
      <c r="B1191" s="107" t="s">
        <v>399</v>
      </c>
      <c r="C1191" s="107" t="s">
        <v>407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69"/>
        <v>0</v>
      </c>
      <c r="J1191" s="64">
        <f t="shared" ref="J1191:K1191" si="471">J1192+J1194</f>
        <v>0</v>
      </c>
      <c r="K1191" s="64">
        <f t="shared" si="471"/>
        <v>0</v>
      </c>
    </row>
    <row r="1192" spans="1:11" ht="38.25">
      <c r="A1192" s="108" t="s">
        <v>75</v>
      </c>
      <c r="B1192" s="107" t="s">
        <v>399</v>
      </c>
      <c r="C1192" s="107" t="s">
        <v>407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69"/>
        <v>0</v>
      </c>
      <c r="J1192" s="64">
        <f t="shared" si="470"/>
        <v>0</v>
      </c>
      <c r="K1192" s="64">
        <f t="shared" si="470"/>
        <v>0</v>
      </c>
    </row>
    <row r="1193" spans="1:11">
      <c r="A1193" s="106" t="s">
        <v>16</v>
      </c>
      <c r="B1193" s="107" t="s">
        <v>399</v>
      </c>
      <c r="C1193" s="107" t="s">
        <v>407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69"/>
        <v>0</v>
      </c>
      <c r="J1193" s="22"/>
      <c r="K1193" s="19"/>
    </row>
    <row r="1194" spans="1:11" ht="25.5">
      <c r="A1194" s="106" t="s">
        <v>650</v>
      </c>
      <c r="B1194" s="107" t="s">
        <v>399</v>
      </c>
      <c r="C1194" s="107" t="s">
        <v>407</v>
      </c>
      <c r="D1194" s="107" t="s">
        <v>63</v>
      </c>
      <c r="E1194" s="107" t="s">
        <v>575</v>
      </c>
      <c r="F1194" s="107"/>
      <c r="G1194" s="64">
        <f>G1195</f>
        <v>0</v>
      </c>
      <c r="H1194" s="64">
        <f>H1195</f>
        <v>0</v>
      </c>
      <c r="I1194" s="12">
        <f t="shared" si="469"/>
        <v>0</v>
      </c>
      <c r="J1194" s="64">
        <f t="shared" ref="J1194:K1194" si="472">J1195</f>
        <v>0</v>
      </c>
      <c r="K1194" s="64">
        <f t="shared" si="472"/>
        <v>0</v>
      </c>
    </row>
    <row r="1195" spans="1:11">
      <c r="A1195" s="106" t="s">
        <v>16</v>
      </c>
      <c r="B1195" s="107" t="s">
        <v>399</v>
      </c>
      <c r="C1195" s="107" t="s">
        <v>407</v>
      </c>
      <c r="D1195" s="107" t="s">
        <v>574</v>
      </c>
      <c r="E1195" s="107" t="s">
        <v>575</v>
      </c>
      <c r="F1195" s="107" t="s">
        <v>17</v>
      </c>
      <c r="G1195" s="64">
        <v>0</v>
      </c>
      <c r="H1195" s="64"/>
      <c r="I1195" s="12">
        <f t="shared" si="469"/>
        <v>0</v>
      </c>
      <c r="J1195" s="22"/>
      <c r="K1195" s="19"/>
    </row>
    <row r="1196" spans="1:11">
      <c r="A1196" s="13" t="s">
        <v>420</v>
      </c>
      <c r="B1196" s="14" t="s">
        <v>399</v>
      </c>
      <c r="C1196" s="14" t="s">
        <v>421</v>
      </c>
      <c r="D1196" s="14"/>
      <c r="E1196" s="14"/>
      <c r="F1196" s="14"/>
      <c r="G1196" s="15">
        <f>G1197</f>
        <v>7223.2000000000007</v>
      </c>
      <c r="H1196" s="15">
        <f>H1197</f>
        <v>818.4</v>
      </c>
      <c r="I1196" s="12">
        <f>G1196+H1196</f>
        <v>8041.6</v>
      </c>
      <c r="J1196" s="15">
        <f t="shared" ref="J1196:K1196" si="473">J1197</f>
        <v>9165.2999999999993</v>
      </c>
      <c r="K1196" s="15">
        <f t="shared" si="473"/>
        <v>8904.7000000000007</v>
      </c>
    </row>
    <row r="1197" spans="1:11" ht="24">
      <c r="A1197" s="58" t="s">
        <v>25</v>
      </c>
      <c r="B1197" s="14" t="s">
        <v>399</v>
      </c>
      <c r="C1197" s="14" t="s">
        <v>421</v>
      </c>
      <c r="D1197" s="75" t="s">
        <v>26</v>
      </c>
      <c r="E1197" s="14"/>
      <c r="F1197" s="14"/>
      <c r="G1197" s="15">
        <f>G1198+G1218+G1229+G1238+G1214+G1224+G1233+G1243</f>
        <v>7223.2000000000007</v>
      </c>
      <c r="H1197" s="15">
        <f>H1198+H1218+H1229+H1238+H1214+H1224+H1233+H1243</f>
        <v>818.4</v>
      </c>
      <c r="I1197" s="12">
        <f>G1197+H1197</f>
        <v>8041.6</v>
      </c>
      <c r="J1197" s="15">
        <f t="shared" ref="J1197:K1197" si="474">J1198+J1218+J1229+J1238+J1214+J1224+J1233+J1243</f>
        <v>9165.2999999999993</v>
      </c>
      <c r="K1197" s="15">
        <f t="shared" si="474"/>
        <v>8904.7000000000007</v>
      </c>
    </row>
    <row r="1198" spans="1:11" ht="48" customHeight="1">
      <c r="A1198" s="68" t="s">
        <v>422</v>
      </c>
      <c r="B1198" s="18" t="s">
        <v>399</v>
      </c>
      <c r="C1198" s="18" t="s">
        <v>421</v>
      </c>
      <c r="D1198" s="77" t="s">
        <v>423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75">J1199</f>
        <v>0</v>
      </c>
      <c r="K1198" s="16">
        <f t="shared" si="475"/>
        <v>0</v>
      </c>
    </row>
    <row r="1199" spans="1:11" ht="24">
      <c r="A1199" s="68" t="s">
        <v>73</v>
      </c>
      <c r="B1199" s="18" t="s">
        <v>399</v>
      </c>
      <c r="C1199" s="18" t="s">
        <v>421</v>
      </c>
      <c r="D1199" s="77" t="s">
        <v>423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75"/>
        <v>0</v>
      </c>
      <c r="K1199" s="16">
        <f t="shared" si="475"/>
        <v>0</v>
      </c>
    </row>
    <row r="1200" spans="1:11" ht="24">
      <c r="A1200" s="68" t="s">
        <v>418</v>
      </c>
      <c r="B1200" s="18" t="s">
        <v>399</v>
      </c>
      <c r="C1200" s="18" t="s">
        <v>421</v>
      </c>
      <c r="D1200" s="77" t="s">
        <v>423</v>
      </c>
      <c r="E1200" s="18" t="s">
        <v>409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76">J1201+J1202</f>
        <v>0</v>
      </c>
      <c r="K1200" s="16">
        <f t="shared" si="476"/>
        <v>0</v>
      </c>
    </row>
    <row r="1201" spans="1:11">
      <c r="A1201" s="171" t="s">
        <v>18</v>
      </c>
      <c r="B1201" s="18" t="s">
        <v>399</v>
      </c>
      <c r="C1201" s="18" t="s">
        <v>421</v>
      </c>
      <c r="D1201" s="172" t="s">
        <v>423</v>
      </c>
      <c r="E1201" s="18" t="s">
        <v>409</v>
      </c>
      <c r="F1201" s="18" t="s">
        <v>10</v>
      </c>
      <c r="G1201" s="76"/>
      <c r="H1201" s="76"/>
      <c r="I1201" s="12">
        <f t="shared" si="469"/>
        <v>0</v>
      </c>
      <c r="J1201" s="16"/>
      <c r="K1201" s="26"/>
    </row>
    <row r="1202" spans="1:11">
      <c r="A1202" s="171" t="s">
        <v>19</v>
      </c>
      <c r="B1202" s="18" t="s">
        <v>399</v>
      </c>
      <c r="C1202" s="18" t="s">
        <v>421</v>
      </c>
      <c r="D1202" s="172" t="s">
        <v>423</v>
      </c>
      <c r="E1202" s="18" t="s">
        <v>409</v>
      </c>
      <c r="F1202" s="18" t="s">
        <v>11</v>
      </c>
      <c r="G1202" s="76"/>
      <c r="H1202" s="76"/>
      <c r="I1202" s="12">
        <f t="shared" si="469"/>
        <v>0</v>
      </c>
      <c r="J1202" s="16"/>
      <c r="K1202" s="26"/>
    </row>
    <row r="1203" spans="1:11" ht="152.25" customHeight="1">
      <c r="A1203" s="60" t="s">
        <v>424</v>
      </c>
      <c r="B1203" s="18" t="s">
        <v>399</v>
      </c>
      <c r="C1203" s="18" t="s">
        <v>421</v>
      </c>
      <c r="D1203" s="77" t="s">
        <v>425</v>
      </c>
      <c r="E1203" s="18"/>
      <c r="F1203" s="18"/>
      <c r="G1203" s="16">
        <f>G1204</f>
        <v>0</v>
      </c>
      <c r="H1203" s="16">
        <f>H1204</f>
        <v>0</v>
      </c>
      <c r="I1203" s="12">
        <f t="shared" si="469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399</v>
      </c>
      <c r="C1204" s="18" t="s">
        <v>421</v>
      </c>
      <c r="D1204" s="77" t="s">
        <v>425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69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399</v>
      </c>
      <c r="C1205" s="18" t="s">
        <v>421</v>
      </c>
      <c r="D1205" s="77" t="s">
        <v>425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69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399</v>
      </c>
      <c r="C1206" s="18" t="s">
        <v>421</v>
      </c>
      <c r="D1206" s="77" t="s">
        <v>425</v>
      </c>
      <c r="E1206" s="18" t="s">
        <v>76</v>
      </c>
      <c r="F1206" s="18" t="s">
        <v>10</v>
      </c>
      <c r="G1206" s="19"/>
      <c r="H1206" s="19"/>
      <c r="I1206" s="12">
        <f t="shared" si="469"/>
        <v>0</v>
      </c>
      <c r="J1206" s="20"/>
      <c r="K1206" s="26"/>
    </row>
    <row r="1207" spans="1:11" ht="180">
      <c r="A1207" s="68" t="s">
        <v>426</v>
      </c>
      <c r="B1207" s="18" t="s">
        <v>399</v>
      </c>
      <c r="C1207" s="18" t="s">
        <v>421</v>
      </c>
      <c r="D1207" s="77" t="s">
        <v>425</v>
      </c>
      <c r="E1207" s="18"/>
      <c r="F1207" s="18"/>
      <c r="G1207" s="16">
        <f t="shared" ref="G1207:J1210" si="477">G1208</f>
        <v>0</v>
      </c>
      <c r="H1207" s="16">
        <f t="shared" si="477"/>
        <v>0</v>
      </c>
      <c r="I1207" s="12">
        <f t="shared" si="469"/>
        <v>0</v>
      </c>
      <c r="J1207" s="16">
        <f t="shared" si="477"/>
        <v>0</v>
      </c>
      <c r="K1207" s="26"/>
    </row>
    <row r="1208" spans="1:11" ht="24">
      <c r="A1208" s="68" t="s">
        <v>73</v>
      </c>
      <c r="B1208" s="18" t="s">
        <v>399</v>
      </c>
      <c r="C1208" s="18" t="s">
        <v>421</v>
      </c>
      <c r="D1208" s="77" t="s">
        <v>425</v>
      </c>
      <c r="E1208" s="18" t="s">
        <v>74</v>
      </c>
      <c r="F1208" s="18"/>
      <c r="G1208" s="16">
        <f t="shared" si="477"/>
        <v>0</v>
      </c>
      <c r="H1208" s="16">
        <f t="shared" si="477"/>
        <v>0</v>
      </c>
      <c r="I1208" s="12">
        <f t="shared" si="469"/>
        <v>0</v>
      </c>
      <c r="J1208" s="16">
        <f t="shared" si="477"/>
        <v>0</v>
      </c>
      <c r="K1208" s="26"/>
    </row>
    <row r="1209" spans="1:11" ht="24">
      <c r="A1209" s="68" t="s">
        <v>75</v>
      </c>
      <c r="B1209" s="18" t="s">
        <v>399</v>
      </c>
      <c r="C1209" s="18" t="s">
        <v>421</v>
      </c>
      <c r="D1209" s="77" t="s">
        <v>425</v>
      </c>
      <c r="E1209" s="18" t="s">
        <v>76</v>
      </c>
      <c r="F1209" s="18"/>
      <c r="G1209" s="16">
        <f t="shared" si="477"/>
        <v>0</v>
      </c>
      <c r="H1209" s="16">
        <f t="shared" si="477"/>
        <v>0</v>
      </c>
      <c r="I1209" s="12">
        <f t="shared" si="469"/>
        <v>0</v>
      </c>
      <c r="J1209" s="16">
        <f t="shared" si="477"/>
        <v>0</v>
      </c>
      <c r="K1209" s="26"/>
    </row>
    <row r="1210" spans="1:11" ht="36">
      <c r="A1210" s="68" t="s">
        <v>434</v>
      </c>
      <c r="B1210" s="18" t="s">
        <v>399</v>
      </c>
      <c r="C1210" s="18" t="s">
        <v>421</v>
      </c>
      <c r="D1210" s="77" t="s">
        <v>425</v>
      </c>
      <c r="E1210" s="18" t="s">
        <v>427</v>
      </c>
      <c r="F1210" s="18"/>
      <c r="G1210" s="16">
        <f t="shared" si="477"/>
        <v>0</v>
      </c>
      <c r="H1210" s="16">
        <f t="shared" si="477"/>
        <v>0</v>
      </c>
      <c r="I1210" s="12">
        <f t="shared" si="469"/>
        <v>0</v>
      </c>
      <c r="J1210" s="16">
        <f t="shared" si="477"/>
        <v>0</v>
      </c>
      <c r="K1210" s="26"/>
    </row>
    <row r="1211" spans="1:11">
      <c r="A1211" s="68" t="s">
        <v>18</v>
      </c>
      <c r="B1211" s="18" t="s">
        <v>399</v>
      </c>
      <c r="C1211" s="18" t="s">
        <v>421</v>
      </c>
      <c r="D1211" s="77" t="s">
        <v>425</v>
      </c>
      <c r="E1211" s="18" t="s">
        <v>427</v>
      </c>
      <c r="F1211" s="18" t="s">
        <v>10</v>
      </c>
      <c r="G1211" s="78"/>
      <c r="H1211" s="78"/>
      <c r="I1211" s="12">
        <f t="shared" si="469"/>
        <v>0</v>
      </c>
      <c r="J1211" s="20"/>
      <c r="K1211" s="26"/>
    </row>
    <row r="1212" spans="1:11" ht="24">
      <c r="A1212" s="68" t="s">
        <v>418</v>
      </c>
      <c r="B1212" s="18" t="s">
        <v>399</v>
      </c>
      <c r="C1212" s="18" t="s">
        <v>421</v>
      </c>
      <c r="D1212" s="77" t="s">
        <v>425</v>
      </c>
      <c r="E1212" s="18" t="s">
        <v>409</v>
      </c>
      <c r="F1212" s="18"/>
      <c r="G1212" s="16">
        <f>G1213</f>
        <v>0</v>
      </c>
      <c r="H1212" s="16">
        <f>H1213</f>
        <v>0</v>
      </c>
      <c r="I1212" s="12">
        <f t="shared" si="469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399</v>
      </c>
      <c r="C1213" s="18" t="s">
        <v>421</v>
      </c>
      <c r="D1213" s="77" t="s">
        <v>425</v>
      </c>
      <c r="E1213" s="18" t="s">
        <v>409</v>
      </c>
      <c r="F1213" s="18" t="s">
        <v>10</v>
      </c>
      <c r="G1213" s="19"/>
      <c r="H1213" s="19"/>
      <c r="I1213" s="12">
        <f t="shared" si="469"/>
        <v>0</v>
      </c>
      <c r="J1213" s="20"/>
      <c r="K1213" s="26"/>
    </row>
    <row r="1214" spans="1:11" ht="36.75" customHeight="1">
      <c r="A1214" s="74" t="s">
        <v>428</v>
      </c>
      <c r="B1214" s="18" t="s">
        <v>399</v>
      </c>
      <c r="C1214" s="18" t="s">
        <v>421</v>
      </c>
      <c r="D1214" s="79" t="s">
        <v>429</v>
      </c>
      <c r="E1214" s="24"/>
      <c r="F1214" s="24"/>
      <c r="G1214" s="63">
        <f t="shared" ref="G1214:K1216" si="478">G1215</f>
        <v>0</v>
      </c>
      <c r="H1214" s="63">
        <f t="shared" si="478"/>
        <v>0</v>
      </c>
      <c r="I1214" s="12">
        <f t="shared" si="469"/>
        <v>0</v>
      </c>
      <c r="J1214" s="63">
        <f t="shared" si="478"/>
        <v>0</v>
      </c>
      <c r="K1214" s="16">
        <f t="shared" si="478"/>
        <v>0</v>
      </c>
    </row>
    <row r="1215" spans="1:11" ht="25.5">
      <c r="A1215" s="74" t="s">
        <v>73</v>
      </c>
      <c r="B1215" s="18" t="s">
        <v>399</v>
      </c>
      <c r="C1215" s="18" t="s">
        <v>421</v>
      </c>
      <c r="D1215" s="79" t="s">
        <v>429</v>
      </c>
      <c r="E1215" s="24" t="s">
        <v>74</v>
      </c>
      <c r="F1215" s="24"/>
      <c r="G1215" s="63">
        <f t="shared" si="478"/>
        <v>0</v>
      </c>
      <c r="H1215" s="63">
        <f t="shared" si="478"/>
        <v>0</v>
      </c>
      <c r="I1215" s="12">
        <f t="shared" si="469"/>
        <v>0</v>
      </c>
      <c r="J1215" s="63">
        <f t="shared" si="478"/>
        <v>0</v>
      </c>
      <c r="K1215" s="16">
        <f t="shared" si="478"/>
        <v>0</v>
      </c>
    </row>
    <row r="1216" spans="1:11" ht="27" customHeight="1">
      <c r="A1216" s="74" t="s">
        <v>75</v>
      </c>
      <c r="B1216" s="18" t="s">
        <v>399</v>
      </c>
      <c r="C1216" s="18" t="s">
        <v>421</v>
      </c>
      <c r="D1216" s="79" t="s">
        <v>429</v>
      </c>
      <c r="E1216" s="24" t="s">
        <v>76</v>
      </c>
      <c r="F1216" s="24"/>
      <c r="G1216" s="63">
        <f t="shared" si="478"/>
        <v>0</v>
      </c>
      <c r="H1216" s="63">
        <f t="shared" si="478"/>
        <v>0</v>
      </c>
      <c r="I1216" s="12">
        <f t="shared" si="469"/>
        <v>0</v>
      </c>
      <c r="J1216" s="63">
        <f t="shared" si="478"/>
        <v>0</v>
      </c>
      <c r="K1216" s="16">
        <f t="shared" si="478"/>
        <v>0</v>
      </c>
    </row>
    <row r="1217" spans="1:11">
      <c r="A1217" s="74" t="s">
        <v>18</v>
      </c>
      <c r="B1217" s="18" t="s">
        <v>399</v>
      </c>
      <c r="C1217" s="18" t="s">
        <v>421</v>
      </c>
      <c r="D1217" s="79" t="s">
        <v>429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69"/>
        <v>0</v>
      </c>
      <c r="J1217" s="22">
        <v>0</v>
      </c>
      <c r="K1217" s="26">
        <v>0</v>
      </c>
    </row>
    <row r="1218" spans="1:11" ht="36" customHeight="1">
      <c r="A1218" s="68" t="s">
        <v>430</v>
      </c>
      <c r="B1218" s="18" t="s">
        <v>399</v>
      </c>
      <c r="C1218" s="18" t="s">
        <v>421</v>
      </c>
      <c r="D1218" s="79" t="s">
        <v>431</v>
      </c>
      <c r="E1218" s="18"/>
      <c r="F1218" s="18"/>
      <c r="G1218" s="16">
        <f t="shared" ref="G1218:K1218" si="479">G1219</f>
        <v>2380.1999999999998</v>
      </c>
      <c r="H1218" s="16">
        <f t="shared" si="479"/>
        <v>0</v>
      </c>
      <c r="I1218" s="12">
        <f t="shared" si="469"/>
        <v>2380.1999999999998</v>
      </c>
      <c r="J1218" s="16">
        <f t="shared" si="479"/>
        <v>2380.1999999999998</v>
      </c>
      <c r="K1218" s="16">
        <f t="shared" si="479"/>
        <v>2380.1999999999998</v>
      </c>
    </row>
    <row r="1219" spans="1:11" ht="24">
      <c r="A1219" s="68" t="s">
        <v>73</v>
      </c>
      <c r="B1219" s="18" t="s">
        <v>399</v>
      </c>
      <c r="C1219" s="18" t="s">
        <v>421</v>
      </c>
      <c r="D1219" s="79" t="s">
        <v>431</v>
      </c>
      <c r="E1219" s="18" t="s">
        <v>74</v>
      </c>
      <c r="F1219" s="18"/>
      <c r="G1219" s="16">
        <f t="shared" ref="G1219:K1219" si="480">G1220+G1222</f>
        <v>2380.1999999999998</v>
      </c>
      <c r="H1219" s="16">
        <f t="shared" ref="H1219" si="481">H1220+H1222</f>
        <v>0</v>
      </c>
      <c r="I1219" s="12">
        <f t="shared" si="469"/>
        <v>2380.1999999999998</v>
      </c>
      <c r="J1219" s="16">
        <f t="shared" si="480"/>
        <v>2380.1999999999998</v>
      </c>
      <c r="K1219" s="16">
        <f t="shared" si="480"/>
        <v>2380.1999999999998</v>
      </c>
    </row>
    <row r="1220" spans="1:11" ht="27" customHeight="1">
      <c r="A1220" s="68" t="s">
        <v>418</v>
      </c>
      <c r="B1220" s="18" t="s">
        <v>399</v>
      </c>
      <c r="C1220" s="18" t="s">
        <v>421</v>
      </c>
      <c r="D1220" s="79" t="s">
        <v>431</v>
      </c>
      <c r="E1220" s="18" t="s">
        <v>409</v>
      </c>
      <c r="F1220" s="18"/>
      <c r="G1220" s="16">
        <f t="shared" ref="G1220:K1220" si="482">G1221</f>
        <v>1381.7</v>
      </c>
      <c r="H1220" s="16">
        <f t="shared" si="482"/>
        <v>0</v>
      </c>
      <c r="I1220" s="12">
        <f t="shared" si="469"/>
        <v>1381.7</v>
      </c>
      <c r="J1220" s="16">
        <f t="shared" si="482"/>
        <v>1381.7</v>
      </c>
      <c r="K1220" s="16">
        <f t="shared" si="482"/>
        <v>1381.7</v>
      </c>
    </row>
    <row r="1221" spans="1:11">
      <c r="A1221" s="68" t="s">
        <v>18</v>
      </c>
      <c r="B1221" s="18" t="s">
        <v>399</v>
      </c>
      <c r="C1221" s="18" t="s">
        <v>421</v>
      </c>
      <c r="D1221" s="79" t="s">
        <v>431</v>
      </c>
      <c r="E1221" s="18" t="s">
        <v>409</v>
      </c>
      <c r="F1221" s="18" t="s">
        <v>10</v>
      </c>
      <c r="G1221" s="64">
        <f>'[1]Бюджет 2025 г 2 чтение'!$H$1226</f>
        <v>1381.7</v>
      </c>
      <c r="H1221" s="64"/>
      <c r="I1221" s="12">
        <f t="shared" si="469"/>
        <v>1381.7</v>
      </c>
      <c r="J1221" s="22">
        <f>'[1]Бюджет 2025 г 2 чтение'!$I$1226</f>
        <v>1381.7</v>
      </c>
      <c r="K1221" s="21">
        <f>'[1]Бюджет 2025 г 2 чтение'!$J$1226</f>
        <v>1381.7</v>
      </c>
    </row>
    <row r="1222" spans="1:11" ht="24.75" customHeight="1">
      <c r="A1222" s="68" t="s">
        <v>75</v>
      </c>
      <c r="B1222" s="18" t="s">
        <v>399</v>
      </c>
      <c r="C1222" s="18" t="s">
        <v>421</v>
      </c>
      <c r="D1222" s="79" t="s">
        <v>431</v>
      </c>
      <c r="E1222" s="18" t="s">
        <v>76</v>
      </c>
      <c r="F1222" s="18"/>
      <c r="G1222" s="16">
        <f t="shared" ref="G1222:K1222" si="483">G1223</f>
        <v>998.5</v>
      </c>
      <c r="H1222" s="16">
        <f t="shared" si="483"/>
        <v>0</v>
      </c>
      <c r="I1222" s="12">
        <f t="shared" si="469"/>
        <v>998.5</v>
      </c>
      <c r="J1222" s="16">
        <f t="shared" si="483"/>
        <v>998.5</v>
      </c>
      <c r="K1222" s="16">
        <f t="shared" si="483"/>
        <v>998.5</v>
      </c>
    </row>
    <row r="1223" spans="1:11">
      <c r="A1223" s="68" t="s">
        <v>18</v>
      </c>
      <c r="B1223" s="18" t="s">
        <v>399</v>
      </c>
      <c r="C1223" s="18" t="s">
        <v>421</v>
      </c>
      <c r="D1223" s="79" t="s">
        <v>431</v>
      </c>
      <c r="E1223" s="18" t="s">
        <v>76</v>
      </c>
      <c r="F1223" s="18" t="s">
        <v>10</v>
      </c>
      <c r="G1223" s="64">
        <f>'[1]Бюджет 2025 г 2 чтение'!$H$1224</f>
        <v>998.5</v>
      </c>
      <c r="H1223" s="64"/>
      <c r="I1223" s="12">
        <f t="shared" si="469"/>
        <v>998.5</v>
      </c>
      <c r="J1223" s="22">
        <f>'[1]Бюджет 2025 г 2 чтение'!$I$1224</f>
        <v>998.5</v>
      </c>
      <c r="K1223" s="22">
        <f>'[1]Бюджет 2025 г 2 чтение'!$J$1224</f>
        <v>998.5</v>
      </c>
    </row>
    <row r="1224" spans="1:11" ht="91.5" customHeight="1">
      <c r="A1224" s="173" t="s">
        <v>432</v>
      </c>
      <c r="B1224" s="18" t="s">
        <v>399</v>
      </c>
      <c r="C1224" s="18" t="s">
        <v>421</v>
      </c>
      <c r="D1224" s="77" t="s">
        <v>433</v>
      </c>
      <c r="E1224" s="34"/>
      <c r="F1224" s="34"/>
      <c r="G1224" s="16">
        <f t="shared" ref="G1224:K1227" si="484">G1225</f>
        <v>0</v>
      </c>
      <c r="H1224" s="16">
        <f t="shared" si="484"/>
        <v>0</v>
      </c>
      <c r="I1224" s="12">
        <f t="shared" si="469"/>
        <v>0</v>
      </c>
      <c r="J1224" s="16">
        <f t="shared" si="484"/>
        <v>0</v>
      </c>
      <c r="K1224" s="16">
        <f t="shared" si="484"/>
        <v>0</v>
      </c>
    </row>
    <row r="1225" spans="1:11" ht="24">
      <c r="A1225" s="68" t="s">
        <v>73</v>
      </c>
      <c r="B1225" s="18" t="s">
        <v>399</v>
      </c>
      <c r="C1225" s="18" t="s">
        <v>421</v>
      </c>
      <c r="D1225" s="77" t="s">
        <v>433</v>
      </c>
      <c r="E1225" s="18" t="s">
        <v>74</v>
      </c>
      <c r="F1225" s="18"/>
      <c r="G1225" s="16">
        <f t="shared" si="484"/>
        <v>0</v>
      </c>
      <c r="H1225" s="16">
        <f t="shared" si="484"/>
        <v>0</v>
      </c>
      <c r="I1225" s="12">
        <f t="shared" si="469"/>
        <v>0</v>
      </c>
      <c r="J1225" s="16">
        <f t="shared" si="484"/>
        <v>0</v>
      </c>
      <c r="K1225" s="16">
        <f t="shared" si="484"/>
        <v>0</v>
      </c>
    </row>
    <row r="1226" spans="1:11" ht="24">
      <c r="A1226" s="68" t="s">
        <v>75</v>
      </c>
      <c r="B1226" s="18" t="s">
        <v>399</v>
      </c>
      <c r="C1226" s="18" t="s">
        <v>421</v>
      </c>
      <c r="D1226" s="77" t="s">
        <v>433</v>
      </c>
      <c r="E1226" s="18" t="s">
        <v>76</v>
      </c>
      <c r="F1226" s="18"/>
      <c r="G1226" s="16">
        <f t="shared" si="484"/>
        <v>0</v>
      </c>
      <c r="H1226" s="16">
        <f t="shared" si="484"/>
        <v>0</v>
      </c>
      <c r="I1226" s="12">
        <f t="shared" si="469"/>
        <v>0</v>
      </c>
      <c r="J1226" s="16">
        <f t="shared" si="484"/>
        <v>0</v>
      </c>
      <c r="K1226" s="16">
        <f t="shared" si="484"/>
        <v>0</v>
      </c>
    </row>
    <row r="1227" spans="1:11" ht="36">
      <c r="A1227" s="68" t="s">
        <v>434</v>
      </c>
      <c r="B1227" s="18" t="s">
        <v>399</v>
      </c>
      <c r="C1227" s="18" t="s">
        <v>421</v>
      </c>
      <c r="D1227" s="77" t="s">
        <v>433</v>
      </c>
      <c r="E1227" s="18" t="s">
        <v>76</v>
      </c>
      <c r="F1227" s="18"/>
      <c r="G1227" s="16">
        <f t="shared" si="484"/>
        <v>0</v>
      </c>
      <c r="H1227" s="16">
        <f t="shared" si="484"/>
        <v>0</v>
      </c>
      <c r="I1227" s="12">
        <f t="shared" si="469"/>
        <v>0</v>
      </c>
      <c r="J1227" s="16">
        <f t="shared" si="484"/>
        <v>0</v>
      </c>
      <c r="K1227" s="16">
        <f t="shared" si="484"/>
        <v>0</v>
      </c>
    </row>
    <row r="1228" spans="1:11">
      <c r="A1228" s="174" t="s">
        <v>18</v>
      </c>
      <c r="B1228" s="151" t="s">
        <v>399</v>
      </c>
      <c r="C1228" s="151" t="s">
        <v>421</v>
      </c>
      <c r="D1228" s="175" t="s">
        <v>433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69"/>
        <v>0</v>
      </c>
      <c r="J1228" s="155">
        <v>0</v>
      </c>
      <c r="K1228" s="154">
        <v>0</v>
      </c>
    </row>
    <row r="1229" spans="1:11" ht="60.75" customHeight="1">
      <c r="A1229" s="60" t="s">
        <v>435</v>
      </c>
      <c r="B1229" s="18" t="s">
        <v>399</v>
      </c>
      <c r="C1229" s="18" t="s">
        <v>421</v>
      </c>
      <c r="D1229" s="80" t="s">
        <v>436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69"/>
        <v>559.4</v>
      </c>
      <c r="J1229" s="16">
        <f t="shared" ref="G1229:K1231" si="485">J1230</f>
        <v>559.4</v>
      </c>
      <c r="K1229" s="16">
        <f t="shared" si="485"/>
        <v>559.4</v>
      </c>
    </row>
    <row r="1230" spans="1:11" ht="24">
      <c r="A1230" s="68" t="s">
        <v>73</v>
      </c>
      <c r="B1230" s="18" t="s">
        <v>399</v>
      </c>
      <c r="C1230" s="18" t="s">
        <v>421</v>
      </c>
      <c r="D1230" s="80" t="s">
        <v>436</v>
      </c>
      <c r="E1230" s="18" t="s">
        <v>74</v>
      </c>
      <c r="F1230" s="18"/>
      <c r="G1230" s="16">
        <f t="shared" si="485"/>
        <v>559.4</v>
      </c>
      <c r="H1230" s="16">
        <f t="shared" si="485"/>
        <v>0</v>
      </c>
      <c r="I1230" s="12">
        <f t="shared" si="469"/>
        <v>559.4</v>
      </c>
      <c r="J1230" s="16">
        <f t="shared" si="485"/>
        <v>559.4</v>
      </c>
      <c r="K1230" s="16">
        <f t="shared" si="485"/>
        <v>559.4</v>
      </c>
    </row>
    <row r="1231" spans="1:11" ht="22.5" customHeight="1">
      <c r="A1231" s="68" t="s">
        <v>75</v>
      </c>
      <c r="B1231" s="18" t="s">
        <v>399</v>
      </c>
      <c r="C1231" s="18" t="s">
        <v>421</v>
      </c>
      <c r="D1231" s="80" t="s">
        <v>436</v>
      </c>
      <c r="E1231" s="18" t="s">
        <v>76</v>
      </c>
      <c r="F1231" s="18"/>
      <c r="G1231" s="16">
        <f t="shared" si="485"/>
        <v>559.4</v>
      </c>
      <c r="H1231" s="16">
        <f t="shared" si="485"/>
        <v>0</v>
      </c>
      <c r="I1231" s="12">
        <f t="shared" si="469"/>
        <v>559.4</v>
      </c>
      <c r="J1231" s="16">
        <f t="shared" si="485"/>
        <v>559.4</v>
      </c>
      <c r="K1231" s="16">
        <f t="shared" si="485"/>
        <v>559.4</v>
      </c>
    </row>
    <row r="1232" spans="1:11">
      <c r="A1232" s="68" t="s">
        <v>18</v>
      </c>
      <c r="B1232" s="18" t="s">
        <v>399</v>
      </c>
      <c r="C1232" s="18" t="s">
        <v>421</v>
      </c>
      <c r="D1232" s="80" t="s">
        <v>436</v>
      </c>
      <c r="E1232" s="18" t="s">
        <v>76</v>
      </c>
      <c r="F1232" s="18" t="s">
        <v>10</v>
      </c>
      <c r="G1232" s="64">
        <f>'[1]Бюджет 2025 г 2 чтение'!$H$1234</f>
        <v>559.4</v>
      </c>
      <c r="H1232" s="64"/>
      <c r="I1232" s="12">
        <f t="shared" si="469"/>
        <v>559.4</v>
      </c>
      <c r="J1232" s="21">
        <f>'[1]Бюджет 2025 г 2 чтение'!$I$1234</f>
        <v>559.4</v>
      </c>
      <c r="K1232" s="21">
        <f>'[1]Бюджет 2025 г 2 чтение'!$J$1234</f>
        <v>559.4</v>
      </c>
    </row>
    <row r="1233" spans="1:11" ht="63.75">
      <c r="A1233" s="160" t="s">
        <v>437</v>
      </c>
      <c r="B1233" s="18" t="s">
        <v>399</v>
      </c>
      <c r="C1233" s="18" t="s">
        <v>421</v>
      </c>
      <c r="D1233" s="80" t="s">
        <v>438</v>
      </c>
      <c r="E1233" s="18"/>
      <c r="F1233" s="18"/>
      <c r="G1233" s="16">
        <f t="shared" ref="G1233:J1236" si="486">G1234</f>
        <v>0</v>
      </c>
      <c r="H1233" s="16">
        <f t="shared" si="486"/>
        <v>0</v>
      </c>
      <c r="I1233" s="12">
        <f t="shared" si="469"/>
        <v>0</v>
      </c>
      <c r="J1233" s="16">
        <f t="shared" si="486"/>
        <v>0</v>
      </c>
      <c r="K1233" s="26"/>
    </row>
    <row r="1234" spans="1:11" ht="38.25" customHeight="1">
      <c r="A1234" s="74" t="s">
        <v>439</v>
      </c>
      <c r="B1234" s="18" t="s">
        <v>399</v>
      </c>
      <c r="C1234" s="18" t="s">
        <v>421</v>
      </c>
      <c r="D1234" s="80" t="s">
        <v>438</v>
      </c>
      <c r="E1234" s="18" t="s">
        <v>209</v>
      </c>
      <c r="F1234" s="18"/>
      <c r="G1234" s="16">
        <f t="shared" si="486"/>
        <v>0</v>
      </c>
      <c r="H1234" s="16">
        <f t="shared" si="486"/>
        <v>0</v>
      </c>
      <c r="I1234" s="12">
        <f t="shared" si="469"/>
        <v>0</v>
      </c>
      <c r="J1234" s="16">
        <f t="shared" si="486"/>
        <v>0</v>
      </c>
      <c r="K1234" s="26"/>
    </row>
    <row r="1235" spans="1:11">
      <c r="A1235" s="74" t="s">
        <v>210</v>
      </c>
      <c r="B1235" s="18" t="s">
        <v>399</v>
      </c>
      <c r="C1235" s="18" t="s">
        <v>421</v>
      </c>
      <c r="D1235" s="80" t="s">
        <v>438</v>
      </c>
      <c r="E1235" s="18" t="s">
        <v>440</v>
      </c>
      <c r="F1235" s="18"/>
      <c r="G1235" s="16">
        <f t="shared" si="486"/>
        <v>0</v>
      </c>
      <c r="H1235" s="16">
        <f t="shared" si="486"/>
        <v>0</v>
      </c>
      <c r="I1235" s="12">
        <f t="shared" si="469"/>
        <v>0</v>
      </c>
      <c r="J1235" s="16">
        <f t="shared" si="486"/>
        <v>0</v>
      </c>
      <c r="K1235" s="26"/>
    </row>
    <row r="1236" spans="1:11" ht="51">
      <c r="A1236" s="45" t="s">
        <v>441</v>
      </c>
      <c r="B1236" s="18" t="s">
        <v>399</v>
      </c>
      <c r="C1236" s="18" t="s">
        <v>421</v>
      </c>
      <c r="D1236" s="80" t="s">
        <v>438</v>
      </c>
      <c r="E1236" s="18" t="s">
        <v>442</v>
      </c>
      <c r="F1236" s="18"/>
      <c r="G1236" s="16">
        <f t="shared" si="486"/>
        <v>0</v>
      </c>
      <c r="H1236" s="16">
        <f t="shared" si="486"/>
        <v>0</v>
      </c>
      <c r="I1236" s="12">
        <f t="shared" si="469"/>
        <v>0</v>
      </c>
      <c r="J1236" s="16">
        <f t="shared" si="486"/>
        <v>0</v>
      </c>
      <c r="K1236" s="26"/>
    </row>
    <row r="1237" spans="1:11">
      <c r="A1237" s="81" t="s">
        <v>19</v>
      </c>
      <c r="B1237" s="18" t="s">
        <v>399</v>
      </c>
      <c r="C1237" s="18" t="s">
        <v>421</v>
      </c>
      <c r="D1237" s="80" t="s">
        <v>438</v>
      </c>
      <c r="E1237" s="18" t="s">
        <v>442</v>
      </c>
      <c r="F1237" s="18" t="s">
        <v>11</v>
      </c>
      <c r="G1237" s="26"/>
      <c r="H1237" s="26"/>
      <c r="I1237" s="12">
        <f t="shared" si="469"/>
        <v>0</v>
      </c>
      <c r="J1237" s="20"/>
      <c r="K1237" s="26"/>
    </row>
    <row r="1238" spans="1:11" ht="50.25" customHeight="1">
      <c r="A1238" s="159" t="s">
        <v>443</v>
      </c>
      <c r="B1238" s="18" t="s">
        <v>399</v>
      </c>
      <c r="C1238" s="18" t="s">
        <v>421</v>
      </c>
      <c r="D1238" s="80" t="s">
        <v>444</v>
      </c>
      <c r="E1238" s="18"/>
      <c r="F1238" s="18"/>
      <c r="G1238" s="16">
        <f t="shared" ref="G1238:K1240" si="487">G1239</f>
        <v>4283.6000000000004</v>
      </c>
      <c r="H1238" s="16">
        <f t="shared" si="487"/>
        <v>818.4</v>
      </c>
      <c r="I1238" s="12">
        <f t="shared" si="469"/>
        <v>5102</v>
      </c>
      <c r="J1238" s="16">
        <f t="shared" si="487"/>
        <v>6225.7</v>
      </c>
      <c r="K1238" s="16">
        <f t="shared" si="487"/>
        <v>5965.1</v>
      </c>
    </row>
    <row r="1239" spans="1:11" ht="36.75" customHeight="1">
      <c r="A1239" s="68" t="s">
        <v>439</v>
      </c>
      <c r="B1239" s="18" t="s">
        <v>399</v>
      </c>
      <c r="C1239" s="18" t="s">
        <v>421</v>
      </c>
      <c r="D1239" s="80" t="s">
        <v>444</v>
      </c>
      <c r="E1239" s="18" t="s">
        <v>209</v>
      </c>
      <c r="F1239" s="18"/>
      <c r="G1239" s="16">
        <f t="shared" si="487"/>
        <v>4283.6000000000004</v>
      </c>
      <c r="H1239" s="16">
        <f t="shared" si="487"/>
        <v>818.4</v>
      </c>
      <c r="I1239" s="12">
        <f t="shared" si="469"/>
        <v>5102</v>
      </c>
      <c r="J1239" s="16">
        <f t="shared" si="487"/>
        <v>6225.7</v>
      </c>
      <c r="K1239" s="16">
        <f t="shared" si="487"/>
        <v>5965.1</v>
      </c>
    </row>
    <row r="1240" spans="1:11">
      <c r="A1240" s="68" t="s">
        <v>210</v>
      </c>
      <c r="B1240" s="18" t="s">
        <v>399</v>
      </c>
      <c r="C1240" s="18" t="s">
        <v>421</v>
      </c>
      <c r="D1240" s="80" t="s">
        <v>444</v>
      </c>
      <c r="E1240" s="18" t="s">
        <v>440</v>
      </c>
      <c r="F1240" s="18"/>
      <c r="G1240" s="16">
        <f t="shared" si="487"/>
        <v>4283.6000000000004</v>
      </c>
      <c r="H1240" s="16">
        <f t="shared" si="487"/>
        <v>818.4</v>
      </c>
      <c r="I1240" s="12">
        <f t="shared" si="469"/>
        <v>5102</v>
      </c>
      <c r="J1240" s="16">
        <f t="shared" si="487"/>
        <v>6225.7</v>
      </c>
      <c r="K1240" s="16">
        <f t="shared" si="487"/>
        <v>5965.1</v>
      </c>
    </row>
    <row r="1241" spans="1:11">
      <c r="A1241" s="82" t="s">
        <v>18</v>
      </c>
      <c r="B1241" s="18" t="s">
        <v>399</v>
      </c>
      <c r="C1241" s="18" t="s">
        <v>421</v>
      </c>
      <c r="D1241" s="80" t="s">
        <v>444</v>
      </c>
      <c r="E1241" s="18" t="s">
        <v>440</v>
      </c>
      <c r="F1241" s="18" t="s">
        <v>10</v>
      </c>
      <c r="G1241" s="149">
        <f>'[1]Бюджет 2025 г 2 чтение'!$H$529</f>
        <v>4283.6000000000004</v>
      </c>
      <c r="H1241" s="149">
        <f>'[3]Поправки февраль'!$I$537</f>
        <v>818.4</v>
      </c>
      <c r="I1241" s="12">
        <f t="shared" si="469"/>
        <v>5102</v>
      </c>
      <c r="J1241" s="22">
        <f>'[1]Бюджет 2025 г 2 чтение'!$I$529</f>
        <v>6225.7</v>
      </c>
      <c r="K1241" s="22">
        <f>'[1]Бюджет 2025 г 2 чтение'!$J$529</f>
        <v>5965.1</v>
      </c>
    </row>
    <row r="1242" spans="1:11">
      <c r="A1242" s="82" t="s">
        <v>19</v>
      </c>
      <c r="B1242" s="18" t="s">
        <v>399</v>
      </c>
      <c r="C1242" s="18" t="s">
        <v>421</v>
      </c>
      <c r="D1242" s="80" t="s">
        <v>444</v>
      </c>
      <c r="E1242" s="18" t="s">
        <v>440</v>
      </c>
      <c r="F1242" s="18" t="s">
        <v>11</v>
      </c>
      <c r="G1242" s="19"/>
      <c r="H1242" s="19"/>
      <c r="I1242" s="12">
        <f t="shared" si="469"/>
        <v>0</v>
      </c>
      <c r="J1242" s="20"/>
      <c r="K1242" s="26"/>
    </row>
    <row r="1243" spans="1:11" ht="79.5" customHeight="1">
      <c r="A1243" s="176" t="s">
        <v>432</v>
      </c>
      <c r="B1243" s="18" t="s">
        <v>399</v>
      </c>
      <c r="C1243" s="18" t="s">
        <v>421</v>
      </c>
      <c r="D1243" s="77" t="s">
        <v>433</v>
      </c>
      <c r="E1243" s="18"/>
      <c r="F1243" s="18"/>
      <c r="G1243" s="19">
        <f t="shared" ref="G1243:K1246" si="488">G1244</f>
        <v>0</v>
      </c>
      <c r="H1243" s="19">
        <f t="shared" si="488"/>
        <v>0</v>
      </c>
      <c r="I1243" s="12">
        <f t="shared" si="469"/>
        <v>0</v>
      </c>
      <c r="J1243" s="19">
        <f t="shared" si="488"/>
        <v>0</v>
      </c>
      <c r="K1243" s="19">
        <f t="shared" si="488"/>
        <v>0</v>
      </c>
    </row>
    <row r="1244" spans="1:11" ht="37.5" customHeight="1">
      <c r="A1244" s="74" t="s">
        <v>75</v>
      </c>
      <c r="B1244" s="18" t="s">
        <v>399</v>
      </c>
      <c r="C1244" s="18" t="s">
        <v>421</v>
      </c>
      <c r="D1244" s="77" t="s">
        <v>433</v>
      </c>
      <c r="E1244" s="18" t="s">
        <v>74</v>
      </c>
      <c r="F1244" s="18"/>
      <c r="G1244" s="19">
        <f t="shared" si="488"/>
        <v>0</v>
      </c>
      <c r="H1244" s="19">
        <f t="shared" si="488"/>
        <v>0</v>
      </c>
      <c r="I1244" s="12">
        <f t="shared" si="469"/>
        <v>0</v>
      </c>
      <c r="J1244" s="19">
        <f t="shared" si="488"/>
        <v>0</v>
      </c>
      <c r="K1244" s="19">
        <f t="shared" si="488"/>
        <v>0</v>
      </c>
    </row>
    <row r="1245" spans="1:11">
      <c r="A1245" s="74" t="s">
        <v>210</v>
      </c>
      <c r="B1245" s="18" t="s">
        <v>399</v>
      </c>
      <c r="C1245" s="18" t="s">
        <v>421</v>
      </c>
      <c r="D1245" s="77" t="s">
        <v>433</v>
      </c>
      <c r="E1245" s="18" t="s">
        <v>440</v>
      </c>
      <c r="F1245" s="18"/>
      <c r="G1245" s="19">
        <f>G1246</f>
        <v>0</v>
      </c>
      <c r="H1245" s="19">
        <f>H1246</f>
        <v>0</v>
      </c>
      <c r="I1245" s="12">
        <f t="shared" si="469"/>
        <v>0</v>
      </c>
      <c r="J1245" s="19">
        <f t="shared" si="488"/>
        <v>0</v>
      </c>
      <c r="K1245" s="19">
        <f t="shared" si="488"/>
        <v>0</v>
      </c>
    </row>
    <row r="1246" spans="1:11" ht="53.25" customHeight="1">
      <c r="A1246" s="68" t="s">
        <v>434</v>
      </c>
      <c r="B1246" s="18" t="s">
        <v>399</v>
      </c>
      <c r="C1246" s="18" t="s">
        <v>421</v>
      </c>
      <c r="D1246" s="77" t="s">
        <v>433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69"/>
        <v>0</v>
      </c>
      <c r="J1246" s="19">
        <f t="shared" si="488"/>
        <v>0</v>
      </c>
      <c r="K1246" s="19">
        <f t="shared" si="488"/>
        <v>0</v>
      </c>
    </row>
    <row r="1247" spans="1:11">
      <c r="A1247" s="157" t="s">
        <v>18</v>
      </c>
      <c r="B1247" s="18" t="s">
        <v>399</v>
      </c>
      <c r="C1247" s="18" t="s">
        <v>421</v>
      </c>
      <c r="D1247" s="79" t="s">
        <v>445</v>
      </c>
      <c r="E1247" s="18" t="s">
        <v>76</v>
      </c>
      <c r="F1247" s="18" t="s">
        <v>10</v>
      </c>
      <c r="G1247" s="149">
        <v>0</v>
      </c>
      <c r="H1247" s="149"/>
      <c r="I1247" s="12">
        <f t="shared" si="469"/>
        <v>0</v>
      </c>
      <c r="J1247" s="20">
        <v>0</v>
      </c>
      <c r="K1247" s="26">
        <v>0</v>
      </c>
    </row>
    <row r="1248" spans="1:11" ht="24">
      <c r="A1248" s="83" t="s">
        <v>446</v>
      </c>
      <c r="B1248" s="14" t="s">
        <v>399</v>
      </c>
      <c r="C1248" s="14" t="s">
        <v>447</v>
      </c>
      <c r="D1248" s="84" t="s">
        <v>26</v>
      </c>
      <c r="E1248" s="14"/>
      <c r="F1248" s="14"/>
      <c r="G1248" s="15">
        <f>G1257+G1249+G1253</f>
        <v>1184.5</v>
      </c>
      <c r="H1248" s="15">
        <f>H1257+H1249+H1253</f>
        <v>459.5</v>
      </c>
      <c r="I1248" s="12">
        <f t="shared" si="469"/>
        <v>1644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399</v>
      </c>
      <c r="C1249" s="14" t="s">
        <v>447</v>
      </c>
      <c r="D1249" s="24" t="s">
        <v>34</v>
      </c>
      <c r="E1249" s="24"/>
      <c r="F1249" s="24"/>
      <c r="G1249" s="15">
        <f t="shared" ref="G1249:J1251" si="489">G1250</f>
        <v>0</v>
      </c>
      <c r="H1249" s="15">
        <f t="shared" si="489"/>
        <v>0</v>
      </c>
      <c r="I1249" s="12">
        <f t="shared" si="469"/>
        <v>0</v>
      </c>
      <c r="J1249" s="15">
        <f t="shared" si="489"/>
        <v>0</v>
      </c>
      <c r="K1249" s="26"/>
    </row>
    <row r="1250" spans="1:11" ht="76.5">
      <c r="A1250" s="23" t="s">
        <v>29</v>
      </c>
      <c r="B1250" s="14" t="s">
        <v>399</v>
      </c>
      <c r="C1250" s="14" t="s">
        <v>447</v>
      </c>
      <c r="D1250" s="24" t="s">
        <v>34</v>
      </c>
      <c r="E1250" s="24" t="s">
        <v>30</v>
      </c>
      <c r="F1250" s="24"/>
      <c r="G1250" s="15">
        <f t="shared" si="489"/>
        <v>0</v>
      </c>
      <c r="H1250" s="15">
        <f t="shared" si="489"/>
        <v>0</v>
      </c>
      <c r="I1250" s="12">
        <f t="shared" si="469"/>
        <v>0</v>
      </c>
      <c r="J1250" s="15">
        <f t="shared" si="489"/>
        <v>0</v>
      </c>
      <c r="K1250" s="26"/>
    </row>
    <row r="1251" spans="1:11" ht="30" customHeight="1">
      <c r="A1251" s="23" t="s">
        <v>31</v>
      </c>
      <c r="B1251" s="14" t="s">
        <v>399</v>
      </c>
      <c r="C1251" s="14" t="s">
        <v>447</v>
      </c>
      <c r="D1251" s="24" t="s">
        <v>34</v>
      </c>
      <c r="E1251" s="24" t="s">
        <v>32</v>
      </c>
      <c r="F1251" s="24"/>
      <c r="G1251" s="15">
        <f t="shared" si="489"/>
        <v>0</v>
      </c>
      <c r="H1251" s="15">
        <f t="shared" si="489"/>
        <v>0</v>
      </c>
      <c r="I1251" s="12">
        <f t="shared" si="469"/>
        <v>0</v>
      </c>
      <c r="J1251" s="15">
        <f t="shared" si="489"/>
        <v>0</v>
      </c>
      <c r="K1251" s="26"/>
    </row>
    <row r="1252" spans="1:11">
      <c r="A1252" s="23" t="s">
        <v>19</v>
      </c>
      <c r="B1252" s="14" t="s">
        <v>399</v>
      </c>
      <c r="C1252" s="14" t="s">
        <v>447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69"/>
        <v>0</v>
      </c>
      <c r="J1252" s="15"/>
      <c r="K1252" s="26"/>
    </row>
    <row r="1253" spans="1:11" ht="216.75">
      <c r="A1253" s="183" t="s">
        <v>697</v>
      </c>
      <c r="B1253" s="134" t="s">
        <v>399</v>
      </c>
      <c r="C1253" s="134" t="s">
        <v>447</v>
      </c>
      <c r="D1253" s="134" t="s">
        <v>563</v>
      </c>
      <c r="E1253" s="134"/>
      <c r="F1253" s="134"/>
      <c r="G1253" s="15">
        <f>G1254</f>
        <v>0</v>
      </c>
      <c r="H1253" s="15">
        <f t="shared" ref="H1253:K1255" si="490">H1254</f>
        <v>459.5</v>
      </c>
      <c r="I1253" s="12">
        <f t="shared" si="469"/>
        <v>459.5</v>
      </c>
      <c r="J1253" s="15">
        <f t="shared" si="490"/>
        <v>0</v>
      </c>
      <c r="K1253" s="15">
        <f t="shared" si="490"/>
        <v>0</v>
      </c>
    </row>
    <row r="1254" spans="1:11" ht="38.25">
      <c r="A1254" s="182" t="s">
        <v>385</v>
      </c>
      <c r="B1254" s="134" t="s">
        <v>399</v>
      </c>
      <c r="C1254" s="134" t="s">
        <v>447</v>
      </c>
      <c r="D1254" s="134" t="s">
        <v>563</v>
      </c>
      <c r="E1254" s="134" t="s">
        <v>254</v>
      </c>
      <c r="F1254" s="134"/>
      <c r="G1254" s="15">
        <f>G1255</f>
        <v>0</v>
      </c>
      <c r="H1254" s="15">
        <f t="shared" si="490"/>
        <v>459.5</v>
      </c>
      <c r="I1254" s="12">
        <f t="shared" si="469"/>
        <v>459.5</v>
      </c>
      <c r="J1254" s="15">
        <f t="shared" si="490"/>
        <v>0</v>
      </c>
      <c r="K1254" s="15">
        <f t="shared" si="490"/>
        <v>0</v>
      </c>
    </row>
    <row r="1255" spans="1:11">
      <c r="A1255" s="182" t="s">
        <v>255</v>
      </c>
      <c r="B1255" s="134" t="s">
        <v>399</v>
      </c>
      <c r="C1255" s="134" t="s">
        <v>447</v>
      </c>
      <c r="D1255" s="134" t="s">
        <v>563</v>
      </c>
      <c r="E1255" s="134" t="s">
        <v>256</v>
      </c>
      <c r="F1255" s="134"/>
      <c r="G1255" s="15">
        <f>G1256</f>
        <v>0</v>
      </c>
      <c r="H1255" s="15">
        <f t="shared" si="490"/>
        <v>459.5</v>
      </c>
      <c r="I1255" s="12">
        <f t="shared" si="469"/>
        <v>459.5</v>
      </c>
      <c r="J1255" s="15">
        <f t="shared" si="490"/>
        <v>0</v>
      </c>
      <c r="K1255" s="15">
        <f t="shared" si="490"/>
        <v>0</v>
      </c>
    </row>
    <row r="1256" spans="1:11" s="196" customFormat="1">
      <c r="A1256" s="191" t="s">
        <v>18</v>
      </c>
      <c r="B1256" s="192" t="s">
        <v>399</v>
      </c>
      <c r="C1256" s="192" t="s">
        <v>447</v>
      </c>
      <c r="D1256" s="192" t="s">
        <v>563</v>
      </c>
      <c r="E1256" s="192" t="s">
        <v>256</v>
      </c>
      <c r="F1256" s="192" t="s">
        <v>10</v>
      </c>
      <c r="G1256" s="193"/>
      <c r="H1256" s="193">
        <f>'[3]Поправки февраль'!$I$1273</f>
        <v>459.5</v>
      </c>
      <c r="I1256" s="194">
        <f t="shared" si="469"/>
        <v>459.5</v>
      </c>
      <c r="J1256" s="193"/>
      <c r="K1256" s="195"/>
    </row>
    <row r="1257" spans="1:11" ht="36">
      <c r="A1257" s="68" t="s">
        <v>448</v>
      </c>
      <c r="B1257" s="18" t="s">
        <v>399</v>
      </c>
      <c r="C1257" s="18" t="s">
        <v>447</v>
      </c>
      <c r="D1257" s="80" t="s">
        <v>449</v>
      </c>
      <c r="E1257" s="18"/>
      <c r="F1257" s="18"/>
      <c r="G1257" s="16">
        <f t="shared" ref="G1257:K1257" si="491">G1258+G1261</f>
        <v>1184.5</v>
      </c>
      <c r="H1257" s="16">
        <f t="shared" ref="H1257" si="492">H1258+H1261</f>
        <v>0</v>
      </c>
      <c r="I1257" s="12">
        <f t="shared" si="469"/>
        <v>1184.5</v>
      </c>
      <c r="J1257" s="16">
        <f t="shared" si="491"/>
        <v>1184.5</v>
      </c>
      <c r="K1257" s="16">
        <f t="shared" si="491"/>
        <v>1184.5</v>
      </c>
    </row>
    <row r="1258" spans="1:11" ht="74.25" customHeight="1">
      <c r="A1258" s="17" t="s">
        <v>29</v>
      </c>
      <c r="B1258" s="18" t="s">
        <v>399</v>
      </c>
      <c r="C1258" s="18" t="s">
        <v>447</v>
      </c>
      <c r="D1258" s="80" t="s">
        <v>449</v>
      </c>
      <c r="E1258" s="18" t="s">
        <v>30</v>
      </c>
      <c r="F1258" s="18"/>
      <c r="G1258" s="16">
        <f t="shared" ref="G1258:K1259" si="493">G1259</f>
        <v>1091</v>
      </c>
      <c r="H1258" s="16">
        <f t="shared" si="493"/>
        <v>0</v>
      </c>
      <c r="I1258" s="12">
        <f t="shared" ref="I1258:I1321" si="494">G1258+H1258</f>
        <v>1091</v>
      </c>
      <c r="J1258" s="16">
        <f t="shared" si="493"/>
        <v>1091</v>
      </c>
      <c r="K1258" s="16">
        <f t="shared" si="493"/>
        <v>1091</v>
      </c>
    </row>
    <row r="1259" spans="1:11" ht="26.25" customHeight="1">
      <c r="A1259" s="17" t="s">
        <v>31</v>
      </c>
      <c r="B1259" s="18" t="s">
        <v>399</v>
      </c>
      <c r="C1259" s="18" t="s">
        <v>447</v>
      </c>
      <c r="D1259" s="80" t="s">
        <v>449</v>
      </c>
      <c r="E1259" s="18" t="s">
        <v>32</v>
      </c>
      <c r="F1259" s="18"/>
      <c r="G1259" s="16">
        <f t="shared" si="493"/>
        <v>1091</v>
      </c>
      <c r="H1259" s="16">
        <f t="shared" si="493"/>
        <v>0</v>
      </c>
      <c r="I1259" s="12">
        <f t="shared" si="494"/>
        <v>1091</v>
      </c>
      <c r="J1259" s="16">
        <f t="shared" si="493"/>
        <v>1091</v>
      </c>
      <c r="K1259" s="16">
        <f t="shared" si="493"/>
        <v>1091</v>
      </c>
    </row>
    <row r="1260" spans="1:11">
      <c r="A1260" s="17" t="s">
        <v>110</v>
      </c>
      <c r="B1260" s="18" t="s">
        <v>399</v>
      </c>
      <c r="C1260" s="18" t="s">
        <v>447</v>
      </c>
      <c r="D1260" s="80" t="s">
        <v>449</v>
      </c>
      <c r="E1260" s="18" t="s">
        <v>32</v>
      </c>
      <c r="F1260" s="18" t="s">
        <v>10</v>
      </c>
      <c r="G1260" s="64">
        <f>'[1]Бюджет 2025 г 2 чтение'!$H$1252</f>
        <v>1091</v>
      </c>
      <c r="H1260" s="64"/>
      <c r="I1260" s="12">
        <f t="shared" si="494"/>
        <v>1091</v>
      </c>
      <c r="J1260" s="21">
        <f>'[1]Бюджет 2025 г 2 чтение'!$I$1252</f>
        <v>1091</v>
      </c>
      <c r="K1260" s="21">
        <f>'[1]Бюджет 2025 г 2 чтение'!$J$1252</f>
        <v>1091</v>
      </c>
    </row>
    <row r="1261" spans="1:11" ht="26.25" customHeight="1">
      <c r="A1261" s="17" t="s">
        <v>44</v>
      </c>
      <c r="B1261" s="18" t="s">
        <v>399</v>
      </c>
      <c r="C1261" s="18" t="s">
        <v>447</v>
      </c>
      <c r="D1261" s="80" t="s">
        <v>449</v>
      </c>
      <c r="E1261" s="18" t="s">
        <v>45</v>
      </c>
      <c r="F1261" s="18"/>
      <c r="G1261" s="16">
        <f t="shared" ref="G1261:K1262" si="495">G1262</f>
        <v>93.5</v>
      </c>
      <c r="H1261" s="16">
        <f t="shared" si="495"/>
        <v>0</v>
      </c>
      <c r="I1261" s="12">
        <f t="shared" si="494"/>
        <v>93.5</v>
      </c>
      <c r="J1261" s="16">
        <f t="shared" si="495"/>
        <v>93.5</v>
      </c>
      <c r="K1261" s="16">
        <f t="shared" si="495"/>
        <v>93.5</v>
      </c>
    </row>
    <row r="1262" spans="1:11" ht="39" customHeight="1">
      <c r="A1262" s="17" t="s">
        <v>46</v>
      </c>
      <c r="B1262" s="18" t="s">
        <v>399</v>
      </c>
      <c r="C1262" s="18" t="s">
        <v>447</v>
      </c>
      <c r="D1262" s="80" t="s">
        <v>449</v>
      </c>
      <c r="E1262" s="18" t="s">
        <v>53</v>
      </c>
      <c r="F1262" s="18"/>
      <c r="G1262" s="16">
        <f t="shared" si="495"/>
        <v>93.5</v>
      </c>
      <c r="H1262" s="16">
        <f t="shared" si="495"/>
        <v>0</v>
      </c>
      <c r="I1262" s="12">
        <f t="shared" si="494"/>
        <v>93.5</v>
      </c>
      <c r="J1262" s="16">
        <f t="shared" si="495"/>
        <v>93.5</v>
      </c>
      <c r="K1262" s="16">
        <f t="shared" si="495"/>
        <v>93.5</v>
      </c>
    </row>
    <row r="1263" spans="1:11">
      <c r="A1263" s="17" t="s">
        <v>110</v>
      </c>
      <c r="B1263" s="18" t="s">
        <v>399</v>
      </c>
      <c r="C1263" s="18" t="s">
        <v>447</v>
      </c>
      <c r="D1263" s="80" t="s">
        <v>449</v>
      </c>
      <c r="E1263" s="18" t="s">
        <v>53</v>
      </c>
      <c r="F1263" s="18" t="s">
        <v>10</v>
      </c>
      <c r="G1263" s="64">
        <f>'[1]Бюджет 2025 г 2 чтение'!$H$1255</f>
        <v>93.5</v>
      </c>
      <c r="H1263" s="64"/>
      <c r="I1263" s="12">
        <f t="shared" si="494"/>
        <v>93.5</v>
      </c>
      <c r="J1263" s="22">
        <f>'[1]Бюджет 2025 г 2 чтение'!$I$1255</f>
        <v>93.5</v>
      </c>
      <c r="K1263" s="22">
        <f>'[1]Бюджет 2025 г 2 чтение'!$J$1255</f>
        <v>93.5</v>
      </c>
    </row>
    <row r="1264" spans="1:11" ht="242.25">
      <c r="A1264" s="124" t="s">
        <v>651</v>
      </c>
      <c r="B1264" s="107" t="s">
        <v>399</v>
      </c>
      <c r="C1264" s="107" t="s">
        <v>447</v>
      </c>
      <c r="D1264" s="79" t="s">
        <v>551</v>
      </c>
      <c r="E1264" s="107"/>
      <c r="F1264" s="107"/>
      <c r="G1264" s="19">
        <f t="shared" ref="G1264:H1266" si="496">G1265</f>
        <v>0</v>
      </c>
      <c r="H1264" s="19">
        <f t="shared" si="496"/>
        <v>0</v>
      </c>
      <c r="I1264" s="12">
        <f t="shared" si="494"/>
        <v>0</v>
      </c>
      <c r="J1264" s="20"/>
      <c r="K1264" s="19"/>
    </row>
    <row r="1265" spans="1:11" ht="25.5">
      <c r="A1265" s="106" t="s">
        <v>44</v>
      </c>
      <c r="B1265" s="107" t="s">
        <v>399</v>
      </c>
      <c r="C1265" s="107" t="s">
        <v>447</v>
      </c>
      <c r="D1265" s="79" t="s">
        <v>551</v>
      </c>
      <c r="E1265" s="107" t="s">
        <v>45</v>
      </c>
      <c r="F1265" s="107"/>
      <c r="G1265" s="19">
        <f t="shared" si="496"/>
        <v>0</v>
      </c>
      <c r="H1265" s="19">
        <f t="shared" si="496"/>
        <v>0</v>
      </c>
      <c r="I1265" s="12">
        <f t="shared" si="494"/>
        <v>0</v>
      </c>
      <c r="J1265" s="20"/>
      <c r="K1265" s="19"/>
    </row>
    <row r="1266" spans="1:11" ht="38.25">
      <c r="A1266" s="106" t="s">
        <v>46</v>
      </c>
      <c r="B1266" s="107" t="s">
        <v>399</v>
      </c>
      <c r="C1266" s="107" t="s">
        <v>447</v>
      </c>
      <c r="D1266" s="79" t="s">
        <v>551</v>
      </c>
      <c r="E1266" s="107" t="s">
        <v>53</v>
      </c>
      <c r="F1266" s="107"/>
      <c r="G1266" s="19">
        <f t="shared" si="496"/>
        <v>0</v>
      </c>
      <c r="H1266" s="19">
        <f t="shared" si="496"/>
        <v>0</v>
      </c>
      <c r="I1266" s="12">
        <f t="shared" si="494"/>
        <v>0</v>
      </c>
      <c r="J1266" s="20"/>
      <c r="K1266" s="19"/>
    </row>
    <row r="1267" spans="1:11">
      <c r="A1267" s="106" t="s">
        <v>110</v>
      </c>
      <c r="B1267" s="107" t="s">
        <v>399</v>
      </c>
      <c r="C1267" s="107" t="s">
        <v>447</v>
      </c>
      <c r="D1267" s="79" t="s">
        <v>551</v>
      </c>
      <c r="E1267" s="107" t="s">
        <v>53</v>
      </c>
      <c r="F1267" s="107" t="s">
        <v>10</v>
      </c>
      <c r="G1267" s="19"/>
      <c r="H1267" s="19"/>
      <c r="I1267" s="12">
        <f t="shared" si="494"/>
        <v>0</v>
      </c>
      <c r="J1267" s="20"/>
      <c r="K1267" s="19"/>
    </row>
    <row r="1268" spans="1:11" ht="11.25" customHeight="1">
      <c r="A1268" s="31" t="s">
        <v>450</v>
      </c>
      <c r="B1268" s="14" t="s">
        <v>451</v>
      </c>
      <c r="C1268" s="14"/>
      <c r="D1268" s="14"/>
      <c r="E1268" s="14"/>
      <c r="F1268" s="14"/>
      <c r="G1268" s="15">
        <f t="shared" ref="G1268:K1268" si="497">G1269+G1270</f>
        <v>150</v>
      </c>
      <c r="H1268" s="15">
        <f t="shared" ref="H1268" si="498">H1269+H1270</f>
        <v>0</v>
      </c>
      <c r="I1268" s="12">
        <f t="shared" si="494"/>
        <v>150</v>
      </c>
      <c r="J1268" s="15">
        <f t="shared" si="497"/>
        <v>150</v>
      </c>
      <c r="K1268" s="15">
        <f t="shared" si="497"/>
        <v>0</v>
      </c>
    </row>
    <row r="1269" spans="1:11">
      <c r="A1269" s="13" t="s">
        <v>276</v>
      </c>
      <c r="B1269" s="14" t="s">
        <v>451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94"/>
        <v>150</v>
      </c>
      <c r="J1269" s="15">
        <f t="shared" ref="J1269:K1269" si="499">J1324+J1340</f>
        <v>150</v>
      </c>
      <c r="K1269" s="15">
        <f t="shared" si="499"/>
        <v>0</v>
      </c>
    </row>
    <row r="1270" spans="1:11">
      <c r="A1270" s="13" t="s">
        <v>18</v>
      </c>
      <c r="B1270" s="14" t="s">
        <v>451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94"/>
        <v>0</v>
      </c>
      <c r="J1270" s="15">
        <f>J1333+J1344</f>
        <v>0</v>
      </c>
      <c r="K1270" s="15">
        <f t="shared" ref="K1270" si="500">K1333+K1344</f>
        <v>0</v>
      </c>
    </row>
    <row r="1271" spans="1:11">
      <c r="A1271" s="31" t="s">
        <v>452</v>
      </c>
      <c r="B1271" s="14" t="s">
        <v>451</v>
      </c>
      <c r="C1271" s="14" t="s">
        <v>453</v>
      </c>
      <c r="D1271" s="14"/>
      <c r="E1271" s="14"/>
      <c r="F1271" s="14"/>
      <c r="G1271" s="15">
        <f t="shared" ref="G1271:K1271" si="501">G1319</f>
        <v>150</v>
      </c>
      <c r="H1271" s="15">
        <f t="shared" ref="H1271" si="502">H1319</f>
        <v>0</v>
      </c>
      <c r="I1271" s="12">
        <f t="shared" si="494"/>
        <v>150</v>
      </c>
      <c r="J1271" s="15">
        <f t="shared" si="501"/>
        <v>150</v>
      </c>
      <c r="K1271" s="15">
        <f t="shared" si="501"/>
        <v>0</v>
      </c>
    </row>
    <row r="1272" spans="1:11" ht="36" hidden="1">
      <c r="A1272" s="68" t="s">
        <v>454</v>
      </c>
      <c r="B1272" s="18" t="s">
        <v>451</v>
      </c>
      <c r="C1272" s="18" t="s">
        <v>453</v>
      </c>
      <c r="D1272" s="80" t="s">
        <v>455</v>
      </c>
      <c r="E1272" s="18"/>
      <c r="F1272" s="18"/>
      <c r="G1272" s="78"/>
      <c r="H1272" s="78"/>
      <c r="I1272" s="12">
        <f t="shared" si="49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451</v>
      </c>
      <c r="C1273" s="18" t="s">
        <v>453</v>
      </c>
      <c r="D1273" s="80" t="s">
        <v>455</v>
      </c>
      <c r="E1273" s="18" t="s">
        <v>45</v>
      </c>
      <c r="F1273" s="18"/>
      <c r="G1273" s="78"/>
      <c r="H1273" s="78"/>
      <c r="I1273" s="12">
        <f t="shared" si="49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451</v>
      </c>
      <c r="C1274" s="18" t="s">
        <v>453</v>
      </c>
      <c r="D1274" s="80" t="s">
        <v>455</v>
      </c>
      <c r="E1274" s="18" t="s">
        <v>53</v>
      </c>
      <c r="F1274" s="18"/>
      <c r="G1274" s="78"/>
      <c r="H1274" s="78"/>
      <c r="I1274" s="12">
        <f t="shared" si="49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451</v>
      </c>
      <c r="C1275" s="18" t="s">
        <v>453</v>
      </c>
      <c r="D1275" s="80" t="s">
        <v>455</v>
      </c>
      <c r="E1275" s="18" t="s">
        <v>53</v>
      </c>
      <c r="F1275" s="18" t="s">
        <v>17</v>
      </c>
      <c r="G1275" s="78"/>
      <c r="H1275" s="78"/>
      <c r="I1275" s="12">
        <f t="shared" si="494"/>
        <v>0</v>
      </c>
      <c r="J1275" s="12" t="e">
        <f>E1275+#REF!</f>
        <v>#REF!</v>
      </c>
      <c r="K1275" s="26"/>
    </row>
    <row r="1276" spans="1:11" ht="60" hidden="1">
      <c r="A1276" s="44" t="s">
        <v>391</v>
      </c>
      <c r="B1276" s="18" t="s">
        <v>451</v>
      </c>
      <c r="C1276" s="18" t="s">
        <v>453</v>
      </c>
      <c r="D1276" s="80" t="s">
        <v>456</v>
      </c>
      <c r="E1276" s="18"/>
      <c r="F1276" s="18"/>
      <c r="G1276" s="78"/>
      <c r="H1276" s="78"/>
      <c r="I1276" s="12">
        <f t="shared" si="49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451</v>
      </c>
      <c r="C1277" s="18" t="s">
        <v>453</v>
      </c>
      <c r="D1277" s="80" t="s">
        <v>456</v>
      </c>
      <c r="E1277" s="18" t="s">
        <v>45</v>
      </c>
      <c r="F1277" s="18"/>
      <c r="G1277" s="78"/>
      <c r="H1277" s="78"/>
      <c r="I1277" s="12">
        <f t="shared" si="49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451</v>
      </c>
      <c r="C1278" s="18" t="s">
        <v>453</v>
      </c>
      <c r="D1278" s="80" t="s">
        <v>456</v>
      </c>
      <c r="E1278" s="18" t="s">
        <v>53</v>
      </c>
      <c r="F1278" s="18"/>
      <c r="G1278" s="78"/>
      <c r="H1278" s="78"/>
      <c r="I1278" s="12">
        <f t="shared" si="49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451</v>
      </c>
      <c r="C1279" s="18" t="s">
        <v>453</v>
      </c>
      <c r="D1279" s="80" t="s">
        <v>456</v>
      </c>
      <c r="E1279" s="18" t="s">
        <v>209</v>
      </c>
      <c r="F1279" s="18"/>
      <c r="G1279" s="78"/>
      <c r="H1279" s="78"/>
      <c r="I1279" s="12">
        <f t="shared" si="49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451</v>
      </c>
      <c r="C1280" s="18" t="s">
        <v>453</v>
      </c>
      <c r="D1280" s="80" t="s">
        <v>456</v>
      </c>
      <c r="E1280" s="18" t="s">
        <v>209</v>
      </c>
      <c r="F1280" s="18" t="s">
        <v>10</v>
      </c>
      <c r="G1280" s="78"/>
      <c r="H1280" s="78"/>
      <c r="I1280" s="12">
        <f t="shared" si="494"/>
        <v>0</v>
      </c>
      <c r="J1280" s="12" t="e">
        <f>E1280+#REF!</f>
        <v>#REF!</v>
      </c>
      <c r="K1280" s="26"/>
    </row>
    <row r="1281" spans="1:11" ht="36" hidden="1">
      <c r="A1281" s="85" t="s">
        <v>457</v>
      </c>
      <c r="B1281" s="14" t="s">
        <v>451</v>
      </c>
      <c r="C1281" s="14" t="s">
        <v>453</v>
      </c>
      <c r="D1281" s="84" t="s">
        <v>458</v>
      </c>
      <c r="E1281" s="14"/>
      <c r="F1281" s="14"/>
      <c r="G1281" s="15">
        <f>G1282</f>
        <v>0</v>
      </c>
      <c r="H1281" s="15">
        <f>H1282</f>
        <v>0</v>
      </c>
      <c r="I1281" s="12">
        <f t="shared" si="494"/>
        <v>0</v>
      </c>
      <c r="J1281" s="12"/>
      <c r="K1281" s="26"/>
    </row>
    <row r="1282" spans="1:11" ht="48" hidden="1">
      <c r="A1282" s="85" t="s">
        <v>459</v>
      </c>
      <c r="B1282" s="14" t="s">
        <v>451</v>
      </c>
      <c r="C1282" s="14" t="s">
        <v>453</v>
      </c>
      <c r="D1282" s="84" t="s">
        <v>460</v>
      </c>
      <c r="E1282" s="14"/>
      <c r="F1282" s="14"/>
      <c r="G1282" s="15">
        <f>G1283</f>
        <v>0</v>
      </c>
      <c r="H1282" s="15">
        <f>H1283</f>
        <v>0</v>
      </c>
      <c r="I1282" s="12">
        <f t="shared" si="494"/>
        <v>0</v>
      </c>
      <c r="J1282" s="12"/>
      <c r="K1282" s="26"/>
    </row>
    <row r="1283" spans="1:11" ht="24" hidden="1">
      <c r="A1283" s="17" t="s">
        <v>461</v>
      </c>
      <c r="B1283" s="18" t="s">
        <v>451</v>
      </c>
      <c r="C1283" s="18" t="s">
        <v>453</v>
      </c>
      <c r="D1283" s="80" t="s">
        <v>462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94"/>
        <v>0</v>
      </c>
      <c r="J1283" s="12"/>
      <c r="K1283" s="26"/>
    </row>
    <row r="1284" spans="1:11" ht="48" hidden="1">
      <c r="A1284" s="17" t="s">
        <v>463</v>
      </c>
      <c r="B1284" s="18" t="s">
        <v>451</v>
      </c>
      <c r="C1284" s="18" t="s">
        <v>453</v>
      </c>
      <c r="D1284" s="80" t="s">
        <v>464</v>
      </c>
      <c r="E1284" s="18"/>
      <c r="F1284" s="18"/>
      <c r="G1284" s="16">
        <f>G1288</f>
        <v>0</v>
      </c>
      <c r="H1284" s="16">
        <f>H1288</f>
        <v>0</v>
      </c>
      <c r="I1284" s="12">
        <f t="shared" si="494"/>
        <v>0</v>
      </c>
      <c r="J1284" s="12"/>
      <c r="K1284" s="26"/>
    </row>
    <row r="1285" spans="1:11" ht="37.5" hidden="1" customHeight="1">
      <c r="A1285" s="70" t="s">
        <v>208</v>
      </c>
      <c r="B1285" s="18" t="s">
        <v>451</v>
      </c>
      <c r="C1285" s="18" t="s">
        <v>453</v>
      </c>
      <c r="D1285" s="80" t="s">
        <v>465</v>
      </c>
      <c r="E1285" s="18" t="s">
        <v>209</v>
      </c>
      <c r="F1285" s="18"/>
      <c r="G1285" s="78"/>
      <c r="H1285" s="78"/>
      <c r="I1285" s="12">
        <f t="shared" si="49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451</v>
      </c>
      <c r="C1286" s="18" t="s">
        <v>453</v>
      </c>
      <c r="D1286" s="80" t="s">
        <v>465</v>
      </c>
      <c r="E1286" s="18" t="s">
        <v>440</v>
      </c>
      <c r="F1286" s="18"/>
      <c r="G1286" s="78"/>
      <c r="H1286" s="78"/>
      <c r="I1286" s="12">
        <f t="shared" si="49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451</v>
      </c>
      <c r="C1287" s="18" t="s">
        <v>453</v>
      </c>
      <c r="D1287" s="80" t="s">
        <v>465</v>
      </c>
      <c r="E1287" s="18" t="s">
        <v>440</v>
      </c>
      <c r="F1287" s="18" t="s">
        <v>17</v>
      </c>
      <c r="G1287" s="78"/>
      <c r="H1287" s="78"/>
      <c r="I1287" s="12">
        <f t="shared" si="494"/>
        <v>0</v>
      </c>
      <c r="J1287" s="12" t="e">
        <f>E1287+#REF!</f>
        <v>#REF!</v>
      </c>
      <c r="K1287" s="26"/>
    </row>
    <row r="1288" spans="1:11" hidden="1">
      <c r="A1288" s="17" t="s">
        <v>466</v>
      </c>
      <c r="B1288" s="18" t="s">
        <v>451</v>
      </c>
      <c r="C1288" s="18" t="s">
        <v>453</v>
      </c>
      <c r="D1288" s="80" t="s">
        <v>464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94"/>
        <v>0</v>
      </c>
      <c r="J1288" s="20"/>
      <c r="K1288" s="26"/>
    </row>
    <row r="1289" spans="1:11" ht="24" hidden="1">
      <c r="A1289" s="17" t="s">
        <v>44</v>
      </c>
      <c r="B1289" s="18" t="s">
        <v>451</v>
      </c>
      <c r="C1289" s="18" t="s">
        <v>453</v>
      </c>
      <c r="D1289" s="80" t="s">
        <v>464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94"/>
        <v>0</v>
      </c>
      <c r="J1289" s="12"/>
      <c r="K1289" s="26"/>
    </row>
    <row r="1290" spans="1:11" ht="36" hidden="1">
      <c r="A1290" s="17" t="s">
        <v>46</v>
      </c>
      <c r="B1290" s="18" t="s">
        <v>451</v>
      </c>
      <c r="C1290" s="18" t="s">
        <v>453</v>
      </c>
      <c r="D1290" s="80" t="s">
        <v>464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94"/>
        <v>0</v>
      </c>
      <c r="J1290" s="12"/>
      <c r="K1290" s="26"/>
    </row>
    <row r="1291" spans="1:11" hidden="1">
      <c r="A1291" s="17" t="s">
        <v>16</v>
      </c>
      <c r="B1291" s="18" t="s">
        <v>451</v>
      </c>
      <c r="C1291" s="18" t="s">
        <v>453</v>
      </c>
      <c r="D1291" s="80" t="s">
        <v>464</v>
      </c>
      <c r="E1291" s="18" t="s">
        <v>53</v>
      </c>
      <c r="F1291" s="18" t="s">
        <v>17</v>
      </c>
      <c r="G1291" s="19"/>
      <c r="H1291" s="19"/>
      <c r="I1291" s="12">
        <f t="shared" si="494"/>
        <v>0</v>
      </c>
      <c r="J1291" s="12"/>
      <c r="K1291" s="26"/>
    </row>
    <row r="1292" spans="1:11" ht="34.5" hidden="1" customHeight="1">
      <c r="A1292" s="60" t="s">
        <v>208</v>
      </c>
      <c r="B1292" s="18" t="s">
        <v>451</v>
      </c>
      <c r="C1292" s="18" t="s">
        <v>453</v>
      </c>
      <c r="D1292" s="80" t="s">
        <v>464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94"/>
        <v>0</v>
      </c>
      <c r="J1292" s="20"/>
      <c r="K1292" s="26"/>
    </row>
    <row r="1293" spans="1:11" hidden="1">
      <c r="A1293" s="60" t="s">
        <v>210</v>
      </c>
      <c r="B1293" s="18" t="s">
        <v>451</v>
      </c>
      <c r="C1293" s="18" t="s">
        <v>453</v>
      </c>
      <c r="D1293" s="80" t="s">
        <v>464</v>
      </c>
      <c r="E1293" s="18" t="s">
        <v>440</v>
      </c>
      <c r="F1293" s="18"/>
      <c r="G1293" s="19">
        <f>G1294</f>
        <v>0</v>
      </c>
      <c r="H1293" s="19">
        <f>H1294</f>
        <v>0</v>
      </c>
      <c r="I1293" s="12">
        <f t="shared" si="494"/>
        <v>0</v>
      </c>
      <c r="J1293" s="20"/>
      <c r="K1293" s="26"/>
    </row>
    <row r="1294" spans="1:11" hidden="1">
      <c r="A1294" s="17" t="s">
        <v>16</v>
      </c>
      <c r="B1294" s="18" t="s">
        <v>451</v>
      </c>
      <c r="C1294" s="18" t="s">
        <v>453</v>
      </c>
      <c r="D1294" s="80" t="s">
        <v>464</v>
      </c>
      <c r="E1294" s="18" t="s">
        <v>440</v>
      </c>
      <c r="F1294" s="18" t="s">
        <v>17</v>
      </c>
      <c r="G1294" s="19"/>
      <c r="H1294" s="19"/>
      <c r="I1294" s="12">
        <f t="shared" si="494"/>
        <v>0</v>
      </c>
      <c r="J1294" s="20"/>
      <c r="K1294" s="26"/>
    </row>
    <row r="1295" spans="1:11" ht="36" hidden="1">
      <c r="A1295" s="17" t="s">
        <v>467</v>
      </c>
      <c r="B1295" s="18" t="s">
        <v>451</v>
      </c>
      <c r="C1295" s="18" t="s">
        <v>453</v>
      </c>
      <c r="D1295" s="80" t="s">
        <v>468</v>
      </c>
      <c r="E1295" s="18"/>
      <c r="F1295" s="18"/>
      <c r="G1295" s="16">
        <f t="shared" ref="G1295:H1297" si="503">G1296</f>
        <v>0</v>
      </c>
      <c r="H1295" s="16">
        <f t="shared" si="503"/>
        <v>0</v>
      </c>
      <c r="I1295" s="12">
        <f t="shared" si="49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451</v>
      </c>
      <c r="C1296" s="18" t="s">
        <v>453</v>
      </c>
      <c r="D1296" s="80" t="s">
        <v>468</v>
      </c>
      <c r="E1296" s="18" t="s">
        <v>209</v>
      </c>
      <c r="F1296" s="18"/>
      <c r="G1296" s="16">
        <f t="shared" si="503"/>
        <v>0</v>
      </c>
      <c r="H1296" s="16">
        <f t="shared" si="503"/>
        <v>0</v>
      </c>
      <c r="I1296" s="12">
        <f t="shared" si="49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451</v>
      </c>
      <c r="C1297" s="18" t="s">
        <v>453</v>
      </c>
      <c r="D1297" s="80" t="s">
        <v>468</v>
      </c>
      <c r="E1297" s="18" t="s">
        <v>440</v>
      </c>
      <c r="F1297" s="18"/>
      <c r="G1297" s="16">
        <f t="shared" si="503"/>
        <v>0</v>
      </c>
      <c r="H1297" s="16">
        <f t="shared" si="503"/>
        <v>0</v>
      </c>
      <c r="I1297" s="12">
        <f t="shared" si="49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451</v>
      </c>
      <c r="C1298" s="18" t="s">
        <v>453</v>
      </c>
      <c r="D1298" s="80" t="s">
        <v>468</v>
      </c>
      <c r="E1298" s="18" t="s">
        <v>440</v>
      </c>
      <c r="F1298" s="18" t="s">
        <v>10</v>
      </c>
      <c r="G1298" s="19"/>
      <c r="H1298" s="19"/>
      <c r="I1298" s="12">
        <f t="shared" si="494"/>
        <v>0</v>
      </c>
      <c r="J1298" s="20" t="e">
        <f>E1298+#REF!</f>
        <v>#REF!</v>
      </c>
      <c r="K1298" s="26"/>
    </row>
    <row r="1299" spans="1:11" ht="24" hidden="1">
      <c r="A1299" s="17" t="s">
        <v>469</v>
      </c>
      <c r="B1299" s="18" t="s">
        <v>451</v>
      </c>
      <c r="C1299" s="18" t="s">
        <v>453</v>
      </c>
      <c r="D1299" s="80" t="s">
        <v>470</v>
      </c>
      <c r="E1299" s="18"/>
      <c r="F1299" s="18"/>
      <c r="G1299" s="19"/>
      <c r="H1299" s="19"/>
      <c r="I1299" s="12">
        <f t="shared" si="494"/>
        <v>0</v>
      </c>
      <c r="J1299" s="20"/>
      <c r="K1299" s="26"/>
    </row>
    <row r="1300" spans="1:11" ht="36" hidden="1">
      <c r="A1300" s="60" t="s">
        <v>208</v>
      </c>
      <c r="B1300" s="18" t="s">
        <v>451</v>
      </c>
      <c r="C1300" s="18" t="s">
        <v>453</v>
      </c>
      <c r="D1300" s="80" t="s">
        <v>470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94"/>
        <v>0</v>
      </c>
      <c r="J1300" s="12"/>
      <c r="K1300" s="26"/>
    </row>
    <row r="1301" spans="1:11" hidden="1">
      <c r="A1301" s="60" t="s">
        <v>210</v>
      </c>
      <c r="B1301" s="18" t="s">
        <v>451</v>
      </c>
      <c r="C1301" s="18" t="s">
        <v>453</v>
      </c>
      <c r="D1301" s="80" t="s">
        <v>470</v>
      </c>
      <c r="E1301" s="18" t="s">
        <v>440</v>
      </c>
      <c r="F1301" s="18"/>
      <c r="G1301" s="16">
        <f>G1302</f>
        <v>0</v>
      </c>
      <c r="H1301" s="16">
        <f>H1302</f>
        <v>0</v>
      </c>
      <c r="I1301" s="12">
        <f t="shared" si="494"/>
        <v>0</v>
      </c>
      <c r="J1301" s="12"/>
      <c r="K1301" s="26"/>
    </row>
    <row r="1302" spans="1:11" hidden="1">
      <c r="A1302" s="17" t="s">
        <v>16</v>
      </c>
      <c r="B1302" s="18" t="s">
        <v>451</v>
      </c>
      <c r="C1302" s="18" t="s">
        <v>453</v>
      </c>
      <c r="D1302" s="80" t="s">
        <v>470</v>
      </c>
      <c r="E1302" s="18" t="s">
        <v>440</v>
      </c>
      <c r="F1302" s="18" t="s">
        <v>17</v>
      </c>
      <c r="G1302" s="19"/>
      <c r="H1302" s="19"/>
      <c r="I1302" s="12">
        <f t="shared" si="494"/>
        <v>0</v>
      </c>
      <c r="J1302" s="12"/>
      <c r="K1302" s="26"/>
    </row>
    <row r="1303" spans="1:11" ht="48" hidden="1">
      <c r="A1303" s="13" t="s">
        <v>383</v>
      </c>
      <c r="B1303" s="18" t="s">
        <v>451</v>
      </c>
      <c r="C1303" s="18" t="s">
        <v>453</v>
      </c>
      <c r="D1303" s="80" t="s">
        <v>471</v>
      </c>
      <c r="E1303" s="18"/>
      <c r="F1303" s="18"/>
      <c r="G1303" s="16">
        <f t="shared" ref="G1303:H1305" si="504">G1304</f>
        <v>0</v>
      </c>
      <c r="H1303" s="16">
        <f t="shared" si="504"/>
        <v>0</v>
      </c>
      <c r="I1303" s="12">
        <f t="shared" si="49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451</v>
      </c>
      <c r="C1304" s="18" t="s">
        <v>453</v>
      </c>
      <c r="D1304" s="80" t="s">
        <v>471</v>
      </c>
      <c r="E1304" s="18" t="s">
        <v>209</v>
      </c>
      <c r="F1304" s="18"/>
      <c r="G1304" s="16">
        <f t="shared" si="504"/>
        <v>0</v>
      </c>
      <c r="H1304" s="16">
        <f t="shared" si="504"/>
        <v>0</v>
      </c>
      <c r="I1304" s="12">
        <f t="shared" si="49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451</v>
      </c>
      <c r="C1305" s="18" t="s">
        <v>453</v>
      </c>
      <c r="D1305" s="80" t="s">
        <v>471</v>
      </c>
      <c r="E1305" s="18" t="s">
        <v>440</v>
      </c>
      <c r="F1305" s="18"/>
      <c r="G1305" s="16">
        <f t="shared" si="504"/>
        <v>0</v>
      </c>
      <c r="H1305" s="16">
        <f t="shared" si="504"/>
        <v>0</v>
      </c>
      <c r="I1305" s="12">
        <f t="shared" si="49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451</v>
      </c>
      <c r="C1306" s="18" t="s">
        <v>453</v>
      </c>
      <c r="D1306" s="80" t="s">
        <v>471</v>
      </c>
      <c r="E1306" s="18" t="s">
        <v>440</v>
      </c>
      <c r="F1306" s="18" t="s">
        <v>10</v>
      </c>
      <c r="G1306" s="19"/>
      <c r="H1306" s="19"/>
      <c r="I1306" s="12">
        <f t="shared" si="494"/>
        <v>0</v>
      </c>
      <c r="J1306" s="20" t="e">
        <f>E1306+#REF!</f>
        <v>#REF!</v>
      </c>
      <c r="K1306" s="26"/>
    </row>
    <row r="1307" spans="1:11" ht="36" hidden="1" customHeight="1">
      <c r="A1307" s="60" t="s">
        <v>472</v>
      </c>
      <c r="B1307" s="18" t="s">
        <v>451</v>
      </c>
      <c r="C1307" s="18" t="s">
        <v>453</v>
      </c>
      <c r="D1307" s="80" t="s">
        <v>473</v>
      </c>
      <c r="E1307" s="18"/>
      <c r="F1307" s="18"/>
      <c r="G1307" s="19"/>
      <c r="H1307" s="19"/>
      <c r="I1307" s="12">
        <f t="shared" si="494"/>
        <v>0</v>
      </c>
      <c r="J1307" s="20"/>
      <c r="K1307" s="26"/>
    </row>
    <row r="1308" spans="1:11" ht="38.25" hidden="1" customHeight="1">
      <c r="A1308" s="60" t="s">
        <v>208</v>
      </c>
      <c r="B1308" s="18" t="s">
        <v>451</v>
      </c>
      <c r="C1308" s="18" t="s">
        <v>453</v>
      </c>
      <c r="D1308" s="80" t="s">
        <v>473</v>
      </c>
      <c r="E1308" s="18" t="s">
        <v>209</v>
      </c>
      <c r="F1308" s="18"/>
      <c r="G1308" s="19"/>
      <c r="H1308" s="19"/>
      <c r="I1308" s="12">
        <f t="shared" si="494"/>
        <v>0</v>
      </c>
      <c r="J1308" s="20"/>
      <c r="K1308" s="26"/>
    </row>
    <row r="1309" spans="1:11" hidden="1">
      <c r="A1309" s="60" t="s">
        <v>210</v>
      </c>
      <c r="B1309" s="18" t="s">
        <v>451</v>
      </c>
      <c r="C1309" s="18" t="s">
        <v>453</v>
      </c>
      <c r="D1309" s="80" t="s">
        <v>473</v>
      </c>
      <c r="E1309" s="18" t="s">
        <v>440</v>
      </c>
      <c r="F1309" s="18"/>
      <c r="G1309" s="19"/>
      <c r="H1309" s="19"/>
      <c r="I1309" s="12">
        <f t="shared" si="494"/>
        <v>0</v>
      </c>
      <c r="J1309" s="20"/>
      <c r="K1309" s="26"/>
    </row>
    <row r="1310" spans="1:11" hidden="1">
      <c r="A1310" s="17" t="s">
        <v>18</v>
      </c>
      <c r="B1310" s="18" t="s">
        <v>451</v>
      </c>
      <c r="C1310" s="18" t="s">
        <v>453</v>
      </c>
      <c r="D1310" s="86" t="s">
        <v>473</v>
      </c>
      <c r="E1310" s="18" t="s">
        <v>440</v>
      </c>
      <c r="F1310" s="18" t="s">
        <v>10</v>
      </c>
      <c r="G1310" s="76"/>
      <c r="H1310" s="76"/>
      <c r="I1310" s="12">
        <f t="shared" si="494"/>
        <v>0</v>
      </c>
      <c r="J1310" s="16"/>
      <c r="K1310" s="26"/>
    </row>
    <row r="1311" spans="1:11" ht="48" hidden="1">
      <c r="A1311" s="17" t="s">
        <v>474</v>
      </c>
      <c r="B1311" s="18" t="s">
        <v>451</v>
      </c>
      <c r="C1311" s="18" t="s">
        <v>453</v>
      </c>
      <c r="D1311" s="80" t="s">
        <v>475</v>
      </c>
      <c r="E1311" s="18"/>
      <c r="F1311" s="18"/>
      <c r="G1311" s="19"/>
      <c r="H1311" s="19"/>
      <c r="I1311" s="12">
        <f t="shared" si="494"/>
        <v>0</v>
      </c>
      <c r="J1311" s="20"/>
      <c r="K1311" s="26"/>
    </row>
    <row r="1312" spans="1:11" ht="36" hidden="1">
      <c r="A1312" s="60" t="s">
        <v>208</v>
      </c>
      <c r="B1312" s="18" t="s">
        <v>451</v>
      </c>
      <c r="C1312" s="18" t="s">
        <v>453</v>
      </c>
      <c r="D1312" s="80" t="s">
        <v>475</v>
      </c>
      <c r="E1312" s="18" t="s">
        <v>209</v>
      </c>
      <c r="F1312" s="18"/>
      <c r="G1312" s="19"/>
      <c r="H1312" s="19"/>
      <c r="I1312" s="12">
        <f t="shared" si="494"/>
        <v>0</v>
      </c>
      <c r="J1312" s="20"/>
      <c r="K1312" s="26"/>
    </row>
    <row r="1313" spans="1:11" hidden="1">
      <c r="A1313" s="60" t="s">
        <v>210</v>
      </c>
      <c r="B1313" s="18" t="s">
        <v>451</v>
      </c>
      <c r="C1313" s="18" t="s">
        <v>453</v>
      </c>
      <c r="D1313" s="80" t="s">
        <v>475</v>
      </c>
      <c r="E1313" s="18" t="s">
        <v>440</v>
      </c>
      <c r="F1313" s="18"/>
      <c r="G1313" s="19"/>
      <c r="H1313" s="19"/>
      <c r="I1313" s="12">
        <f t="shared" si="494"/>
        <v>0</v>
      </c>
      <c r="J1313" s="20"/>
      <c r="K1313" s="26"/>
    </row>
    <row r="1314" spans="1:11" hidden="1">
      <c r="A1314" s="17" t="s">
        <v>16</v>
      </c>
      <c r="B1314" s="18" t="s">
        <v>451</v>
      </c>
      <c r="C1314" s="18" t="s">
        <v>453</v>
      </c>
      <c r="D1314" s="80" t="s">
        <v>475</v>
      </c>
      <c r="E1314" s="18" t="s">
        <v>440</v>
      </c>
      <c r="F1314" s="18" t="s">
        <v>17</v>
      </c>
      <c r="G1314" s="19"/>
      <c r="H1314" s="19"/>
      <c r="I1314" s="12">
        <f t="shared" si="494"/>
        <v>0</v>
      </c>
      <c r="J1314" s="20"/>
      <c r="K1314" s="26"/>
    </row>
    <row r="1315" spans="1:11" ht="35.25" hidden="1" customHeight="1">
      <c r="A1315" s="60" t="s">
        <v>472</v>
      </c>
      <c r="B1315" s="14" t="s">
        <v>451</v>
      </c>
      <c r="C1315" s="14" t="s">
        <v>453</v>
      </c>
      <c r="D1315" s="80" t="s">
        <v>476</v>
      </c>
      <c r="E1315" s="18"/>
      <c r="F1315" s="18"/>
      <c r="G1315" s="19"/>
      <c r="H1315" s="19"/>
      <c r="I1315" s="12">
        <f t="shared" si="494"/>
        <v>0</v>
      </c>
      <c r="J1315" s="20"/>
      <c r="K1315" s="26"/>
    </row>
    <row r="1316" spans="1:11" ht="38.25" hidden="1" customHeight="1">
      <c r="A1316" s="60" t="s">
        <v>208</v>
      </c>
      <c r="B1316" s="18" t="s">
        <v>451</v>
      </c>
      <c r="C1316" s="18" t="s">
        <v>453</v>
      </c>
      <c r="D1316" s="80" t="s">
        <v>476</v>
      </c>
      <c r="E1316" s="18" t="s">
        <v>209</v>
      </c>
      <c r="F1316" s="18"/>
      <c r="G1316" s="19"/>
      <c r="H1316" s="19"/>
      <c r="I1316" s="12">
        <f t="shared" si="494"/>
        <v>0</v>
      </c>
      <c r="J1316" s="20"/>
      <c r="K1316" s="26"/>
    </row>
    <row r="1317" spans="1:11" hidden="1">
      <c r="A1317" s="60" t="s">
        <v>210</v>
      </c>
      <c r="B1317" s="18" t="s">
        <v>451</v>
      </c>
      <c r="C1317" s="18" t="s">
        <v>453</v>
      </c>
      <c r="D1317" s="80" t="s">
        <v>476</v>
      </c>
      <c r="E1317" s="18" t="s">
        <v>440</v>
      </c>
      <c r="F1317" s="18"/>
      <c r="G1317" s="19"/>
      <c r="H1317" s="19"/>
      <c r="I1317" s="12">
        <f t="shared" si="494"/>
        <v>0</v>
      </c>
      <c r="J1317" s="20"/>
      <c r="K1317" s="26"/>
    </row>
    <row r="1318" spans="1:11" hidden="1">
      <c r="A1318" s="17" t="s">
        <v>18</v>
      </c>
      <c r="B1318" s="18" t="s">
        <v>451</v>
      </c>
      <c r="C1318" s="18" t="s">
        <v>453</v>
      </c>
      <c r="D1318" s="86" t="s">
        <v>476</v>
      </c>
      <c r="E1318" s="18" t="s">
        <v>440</v>
      </c>
      <c r="F1318" s="18" t="s">
        <v>10</v>
      </c>
      <c r="G1318" s="19"/>
      <c r="H1318" s="19"/>
      <c r="I1318" s="12">
        <f t="shared" si="494"/>
        <v>0</v>
      </c>
      <c r="J1318" s="20"/>
      <c r="K1318" s="26"/>
    </row>
    <row r="1319" spans="1:11" ht="39" customHeight="1">
      <c r="A1319" s="74" t="s">
        <v>604</v>
      </c>
      <c r="B1319" s="18" t="s">
        <v>451</v>
      </c>
      <c r="C1319" s="18" t="s">
        <v>453</v>
      </c>
      <c r="D1319" s="80" t="s">
        <v>393</v>
      </c>
      <c r="E1319" s="18"/>
      <c r="F1319" s="18"/>
      <c r="G1319" s="16">
        <f t="shared" ref="G1319:K1323" si="505">G1320</f>
        <v>150</v>
      </c>
      <c r="H1319" s="16">
        <f t="shared" si="505"/>
        <v>0</v>
      </c>
      <c r="I1319" s="12">
        <f t="shared" si="494"/>
        <v>150</v>
      </c>
      <c r="J1319" s="16">
        <f t="shared" si="505"/>
        <v>150</v>
      </c>
      <c r="K1319" s="16">
        <f t="shared" si="505"/>
        <v>0</v>
      </c>
    </row>
    <row r="1320" spans="1:11" ht="51.75" customHeight="1">
      <c r="A1320" s="74" t="s">
        <v>605</v>
      </c>
      <c r="B1320" s="18" t="s">
        <v>451</v>
      </c>
      <c r="C1320" s="18" t="s">
        <v>453</v>
      </c>
      <c r="D1320" s="80" t="s">
        <v>477</v>
      </c>
      <c r="E1320" s="18"/>
      <c r="F1320" s="18"/>
      <c r="G1320" s="16">
        <f t="shared" si="505"/>
        <v>150</v>
      </c>
      <c r="H1320" s="16">
        <f t="shared" si="505"/>
        <v>0</v>
      </c>
      <c r="I1320" s="12">
        <f t="shared" si="494"/>
        <v>150</v>
      </c>
      <c r="J1320" s="16">
        <f t="shared" si="505"/>
        <v>150</v>
      </c>
      <c r="K1320" s="16">
        <f t="shared" si="505"/>
        <v>0</v>
      </c>
    </row>
    <row r="1321" spans="1:11" ht="15" customHeight="1">
      <c r="A1321" s="68" t="s">
        <v>478</v>
      </c>
      <c r="B1321" s="18" t="s">
        <v>451</v>
      </c>
      <c r="C1321" s="18" t="s">
        <v>453</v>
      </c>
      <c r="D1321" s="80" t="s">
        <v>477</v>
      </c>
      <c r="E1321" s="18"/>
      <c r="F1321" s="18"/>
      <c r="G1321" s="16">
        <f t="shared" si="505"/>
        <v>150</v>
      </c>
      <c r="H1321" s="16">
        <f t="shared" si="505"/>
        <v>0</v>
      </c>
      <c r="I1321" s="12">
        <f t="shared" si="494"/>
        <v>150</v>
      </c>
      <c r="J1321" s="16">
        <f t="shared" si="505"/>
        <v>150</v>
      </c>
      <c r="K1321" s="16">
        <f t="shared" si="505"/>
        <v>0</v>
      </c>
    </row>
    <row r="1322" spans="1:11" ht="28.5" customHeight="1">
      <c r="A1322" s="17" t="s">
        <v>44</v>
      </c>
      <c r="B1322" s="18" t="s">
        <v>451</v>
      </c>
      <c r="C1322" s="18" t="s">
        <v>453</v>
      </c>
      <c r="D1322" s="80" t="s">
        <v>477</v>
      </c>
      <c r="E1322" s="18" t="s">
        <v>45</v>
      </c>
      <c r="F1322" s="18"/>
      <c r="G1322" s="16">
        <f t="shared" si="505"/>
        <v>150</v>
      </c>
      <c r="H1322" s="16">
        <f t="shared" si="505"/>
        <v>0</v>
      </c>
      <c r="I1322" s="12">
        <f t="shared" ref="I1322:I1378" si="506">G1322+H1322</f>
        <v>150</v>
      </c>
      <c r="J1322" s="16">
        <f t="shared" si="505"/>
        <v>150</v>
      </c>
      <c r="K1322" s="16">
        <f t="shared" si="505"/>
        <v>0</v>
      </c>
    </row>
    <row r="1323" spans="1:11" ht="39" customHeight="1">
      <c r="A1323" s="17" t="s">
        <v>46</v>
      </c>
      <c r="B1323" s="18" t="s">
        <v>451</v>
      </c>
      <c r="C1323" s="18" t="s">
        <v>453</v>
      </c>
      <c r="D1323" s="80" t="s">
        <v>477</v>
      </c>
      <c r="E1323" s="18" t="s">
        <v>53</v>
      </c>
      <c r="F1323" s="18"/>
      <c r="G1323" s="16">
        <f t="shared" si="505"/>
        <v>150</v>
      </c>
      <c r="H1323" s="16">
        <f t="shared" si="505"/>
        <v>0</v>
      </c>
      <c r="I1323" s="12">
        <f t="shared" si="506"/>
        <v>150</v>
      </c>
      <c r="J1323" s="16">
        <f t="shared" si="505"/>
        <v>150</v>
      </c>
      <c r="K1323" s="16">
        <f t="shared" si="505"/>
        <v>0</v>
      </c>
    </row>
    <row r="1324" spans="1:11">
      <c r="A1324" s="17" t="s">
        <v>16</v>
      </c>
      <c r="B1324" s="18" t="s">
        <v>451</v>
      </c>
      <c r="C1324" s="18" t="s">
        <v>453</v>
      </c>
      <c r="D1324" s="80" t="s">
        <v>477</v>
      </c>
      <c r="E1324" s="18" t="s">
        <v>53</v>
      </c>
      <c r="F1324" s="18" t="s">
        <v>17</v>
      </c>
      <c r="G1324" s="19">
        <f>'[2]Бюджет 2025 г 1 чтение'!$H$1262</f>
        <v>150</v>
      </c>
      <c r="H1324" s="19"/>
      <c r="I1324" s="12">
        <f t="shared" si="506"/>
        <v>150</v>
      </c>
      <c r="J1324" s="20">
        <f>'[2]Бюджет 2025 г 1 чтение'!$I$1262</f>
        <v>150</v>
      </c>
      <c r="K1324" s="19">
        <f>'[2]Бюджет 2025 г 1 чтение'!$J$1262</f>
        <v>0</v>
      </c>
    </row>
    <row r="1325" spans="1:11" ht="72">
      <c r="A1325" s="17" t="s">
        <v>29</v>
      </c>
      <c r="B1325" s="18" t="s">
        <v>451</v>
      </c>
      <c r="C1325" s="18" t="s">
        <v>453</v>
      </c>
      <c r="D1325" s="80" t="s">
        <v>479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506"/>
        <v>0</v>
      </c>
      <c r="J1325" s="20"/>
      <c r="K1325" s="26"/>
    </row>
    <row r="1326" spans="1:11" ht="24">
      <c r="A1326" s="17" t="s">
        <v>143</v>
      </c>
      <c r="B1326" s="18" t="s">
        <v>451</v>
      </c>
      <c r="C1326" s="18" t="s">
        <v>453</v>
      </c>
      <c r="D1326" s="80" t="s">
        <v>479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506"/>
        <v>0</v>
      </c>
      <c r="J1326" s="20"/>
      <c r="K1326" s="26"/>
    </row>
    <row r="1327" spans="1:11">
      <c r="A1327" s="17" t="s">
        <v>16</v>
      </c>
      <c r="B1327" s="18" t="s">
        <v>451</v>
      </c>
      <c r="C1327" s="18" t="s">
        <v>453</v>
      </c>
      <c r="D1327" s="80" t="s">
        <v>479</v>
      </c>
      <c r="E1327" s="18" t="s">
        <v>144</v>
      </c>
      <c r="F1327" s="18" t="s">
        <v>17</v>
      </c>
      <c r="G1327" s="19"/>
      <c r="H1327" s="19"/>
      <c r="I1327" s="12">
        <f t="shared" si="506"/>
        <v>0</v>
      </c>
      <c r="J1327" s="20"/>
      <c r="K1327" s="26"/>
    </row>
    <row r="1328" spans="1:11">
      <c r="A1328" s="13" t="s">
        <v>480</v>
      </c>
      <c r="B1328" s="14" t="s">
        <v>451</v>
      </c>
      <c r="C1328" s="14" t="s">
        <v>481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506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451</v>
      </c>
      <c r="C1329" s="18" t="s">
        <v>481</v>
      </c>
      <c r="D1329" s="80" t="s">
        <v>26</v>
      </c>
      <c r="E1329" s="18"/>
      <c r="F1329" s="18"/>
      <c r="G1329" s="19">
        <f t="shared" ref="G1329:H1332" si="507">G1330</f>
        <v>0</v>
      </c>
      <c r="H1329" s="19">
        <f t="shared" si="507"/>
        <v>0</v>
      </c>
      <c r="I1329" s="12">
        <f t="shared" si="506"/>
        <v>0</v>
      </c>
      <c r="J1329" s="19">
        <f t="shared" ref="J1329:K1332" si="508">J1330</f>
        <v>0</v>
      </c>
      <c r="K1329" s="19">
        <f t="shared" si="508"/>
        <v>0</v>
      </c>
    </row>
    <row r="1330" spans="1:11" ht="24" customHeight="1">
      <c r="A1330" s="74" t="s">
        <v>611</v>
      </c>
      <c r="B1330" s="18" t="s">
        <v>451</v>
      </c>
      <c r="C1330" s="18" t="s">
        <v>481</v>
      </c>
      <c r="D1330" s="79" t="s">
        <v>614</v>
      </c>
      <c r="E1330" s="18"/>
      <c r="F1330" s="18"/>
      <c r="G1330" s="19">
        <f t="shared" si="507"/>
        <v>0</v>
      </c>
      <c r="H1330" s="19">
        <f t="shared" si="507"/>
        <v>0</v>
      </c>
      <c r="I1330" s="12">
        <f t="shared" si="506"/>
        <v>0</v>
      </c>
      <c r="J1330" s="19">
        <f t="shared" si="508"/>
        <v>0</v>
      </c>
      <c r="K1330" s="19">
        <f t="shared" si="508"/>
        <v>0</v>
      </c>
    </row>
    <row r="1331" spans="1:11" ht="25.5">
      <c r="A1331" s="106" t="s">
        <v>44</v>
      </c>
      <c r="B1331" s="18" t="s">
        <v>451</v>
      </c>
      <c r="C1331" s="18" t="s">
        <v>481</v>
      </c>
      <c r="D1331" s="79" t="s">
        <v>614</v>
      </c>
      <c r="E1331" s="18" t="s">
        <v>45</v>
      </c>
      <c r="F1331" s="18"/>
      <c r="G1331" s="19">
        <f t="shared" si="507"/>
        <v>0</v>
      </c>
      <c r="H1331" s="19">
        <f t="shared" si="507"/>
        <v>0</v>
      </c>
      <c r="I1331" s="12">
        <f t="shared" si="506"/>
        <v>0</v>
      </c>
      <c r="J1331" s="19">
        <f t="shared" si="508"/>
        <v>0</v>
      </c>
      <c r="K1331" s="19">
        <f t="shared" si="508"/>
        <v>0</v>
      </c>
    </row>
    <row r="1332" spans="1:11" ht="15.75" customHeight="1">
      <c r="A1332" s="106" t="s">
        <v>46</v>
      </c>
      <c r="B1332" s="18" t="s">
        <v>451</v>
      </c>
      <c r="C1332" s="18" t="s">
        <v>481</v>
      </c>
      <c r="D1332" s="79" t="s">
        <v>614</v>
      </c>
      <c r="E1332" s="18" t="s">
        <v>53</v>
      </c>
      <c r="F1332" s="18"/>
      <c r="G1332" s="19">
        <f t="shared" si="507"/>
        <v>0</v>
      </c>
      <c r="H1332" s="19">
        <f t="shared" si="507"/>
        <v>0</v>
      </c>
      <c r="I1332" s="12">
        <f t="shared" si="506"/>
        <v>0</v>
      </c>
      <c r="J1332" s="19">
        <f t="shared" si="508"/>
        <v>0</v>
      </c>
      <c r="K1332" s="19">
        <f t="shared" si="508"/>
        <v>0</v>
      </c>
    </row>
    <row r="1333" spans="1:11">
      <c r="A1333" s="106" t="s">
        <v>110</v>
      </c>
      <c r="B1333" s="18" t="s">
        <v>451</v>
      </c>
      <c r="C1333" s="18" t="s">
        <v>481</v>
      </c>
      <c r="D1333" s="79" t="s">
        <v>614</v>
      </c>
      <c r="E1333" s="18" t="s">
        <v>53</v>
      </c>
      <c r="F1333" s="18" t="s">
        <v>10</v>
      </c>
      <c r="G1333" s="19"/>
      <c r="H1333" s="19"/>
      <c r="I1333" s="12">
        <f t="shared" si="506"/>
        <v>0</v>
      </c>
      <c r="J1333" s="20"/>
      <c r="K1333" s="26"/>
    </row>
    <row r="1334" spans="1:11" ht="38.25">
      <c r="A1334" s="48" t="s">
        <v>200</v>
      </c>
      <c r="B1334" s="18" t="s">
        <v>451</v>
      </c>
      <c r="C1334" s="18" t="s">
        <v>481</v>
      </c>
      <c r="D1334" s="24" t="s">
        <v>201</v>
      </c>
      <c r="E1334" s="18"/>
      <c r="F1334" s="18"/>
      <c r="G1334" s="16">
        <f t="shared" ref="G1334:J1339" si="509">G1335</f>
        <v>0</v>
      </c>
      <c r="H1334" s="16">
        <f t="shared" si="509"/>
        <v>0</v>
      </c>
      <c r="I1334" s="12">
        <f t="shared" si="506"/>
        <v>0</v>
      </c>
      <c r="J1334" s="16">
        <f t="shared" si="509"/>
        <v>0</v>
      </c>
      <c r="K1334" s="26"/>
    </row>
    <row r="1335" spans="1:11" ht="38.25">
      <c r="A1335" s="48" t="s">
        <v>298</v>
      </c>
      <c r="B1335" s="18" t="s">
        <v>451</v>
      </c>
      <c r="C1335" s="18" t="s">
        <v>481</v>
      </c>
      <c r="D1335" s="24" t="s">
        <v>299</v>
      </c>
      <c r="E1335" s="18"/>
      <c r="F1335" s="18"/>
      <c r="G1335" s="16">
        <f t="shared" si="509"/>
        <v>0</v>
      </c>
      <c r="H1335" s="16">
        <f t="shared" si="509"/>
        <v>0</v>
      </c>
      <c r="I1335" s="12">
        <f t="shared" si="506"/>
        <v>0</v>
      </c>
      <c r="J1335" s="16">
        <f t="shared" si="509"/>
        <v>0</v>
      </c>
      <c r="K1335" s="26"/>
    </row>
    <row r="1336" spans="1:11" ht="38.25">
      <c r="A1336" s="48" t="s">
        <v>483</v>
      </c>
      <c r="B1336" s="18" t="s">
        <v>451</v>
      </c>
      <c r="C1336" s="18" t="s">
        <v>481</v>
      </c>
      <c r="D1336" s="24" t="s">
        <v>484</v>
      </c>
      <c r="E1336" s="18"/>
      <c r="F1336" s="18"/>
      <c r="G1336" s="16">
        <f t="shared" si="509"/>
        <v>0</v>
      </c>
      <c r="H1336" s="16">
        <f t="shared" si="509"/>
        <v>0</v>
      </c>
      <c r="I1336" s="12">
        <f t="shared" si="506"/>
        <v>0</v>
      </c>
      <c r="J1336" s="16">
        <f t="shared" si="509"/>
        <v>0</v>
      </c>
      <c r="K1336" s="26"/>
    </row>
    <row r="1337" spans="1:11">
      <c r="A1337" s="48" t="s">
        <v>133</v>
      </c>
      <c r="B1337" s="18" t="s">
        <v>451</v>
      </c>
      <c r="C1337" s="18" t="s">
        <v>481</v>
      </c>
      <c r="D1337" s="24" t="s">
        <v>485</v>
      </c>
      <c r="E1337" s="18"/>
      <c r="F1337" s="18"/>
      <c r="G1337" s="16">
        <f t="shared" si="509"/>
        <v>0</v>
      </c>
      <c r="H1337" s="16">
        <f t="shared" si="509"/>
        <v>0</v>
      </c>
      <c r="I1337" s="12">
        <f t="shared" si="506"/>
        <v>0</v>
      </c>
      <c r="J1337" s="16">
        <f t="shared" si="509"/>
        <v>0</v>
      </c>
      <c r="K1337" s="26"/>
    </row>
    <row r="1338" spans="1:11" ht="51">
      <c r="A1338" s="45" t="s">
        <v>208</v>
      </c>
      <c r="B1338" s="18" t="s">
        <v>451</v>
      </c>
      <c r="C1338" s="18" t="s">
        <v>481</v>
      </c>
      <c r="D1338" s="24" t="s">
        <v>485</v>
      </c>
      <c r="E1338" s="18" t="s">
        <v>209</v>
      </c>
      <c r="F1338" s="18"/>
      <c r="G1338" s="16">
        <f t="shared" si="509"/>
        <v>0</v>
      </c>
      <c r="H1338" s="16">
        <f t="shared" si="509"/>
        <v>0</v>
      </c>
      <c r="I1338" s="12">
        <f t="shared" si="506"/>
        <v>0</v>
      </c>
      <c r="J1338" s="16">
        <f t="shared" si="509"/>
        <v>0</v>
      </c>
      <c r="K1338" s="26"/>
    </row>
    <row r="1339" spans="1:11">
      <c r="A1339" s="45" t="s">
        <v>210</v>
      </c>
      <c r="B1339" s="18" t="s">
        <v>451</v>
      </c>
      <c r="C1339" s="18" t="s">
        <v>481</v>
      </c>
      <c r="D1339" s="24" t="s">
        <v>485</v>
      </c>
      <c r="E1339" s="18" t="s">
        <v>440</v>
      </c>
      <c r="F1339" s="18"/>
      <c r="G1339" s="16">
        <f t="shared" si="509"/>
        <v>0</v>
      </c>
      <c r="H1339" s="16">
        <f t="shared" si="509"/>
        <v>0</v>
      </c>
      <c r="I1339" s="12">
        <f t="shared" si="506"/>
        <v>0</v>
      </c>
      <c r="J1339" s="16">
        <f t="shared" si="509"/>
        <v>0</v>
      </c>
      <c r="K1339" s="26"/>
    </row>
    <row r="1340" spans="1:11">
      <c r="A1340" s="23" t="s">
        <v>81</v>
      </c>
      <c r="B1340" s="18" t="s">
        <v>451</v>
      </c>
      <c r="C1340" s="18" t="s">
        <v>481</v>
      </c>
      <c r="D1340" s="24" t="s">
        <v>485</v>
      </c>
      <c r="E1340" s="18" t="s">
        <v>440</v>
      </c>
      <c r="F1340" s="18" t="s">
        <v>17</v>
      </c>
      <c r="G1340" s="19"/>
      <c r="H1340" s="19"/>
      <c r="I1340" s="12">
        <f t="shared" si="506"/>
        <v>0</v>
      </c>
      <c r="J1340" s="20"/>
      <c r="K1340" s="26"/>
    </row>
    <row r="1341" spans="1:11" ht="25.5">
      <c r="A1341" s="23" t="s">
        <v>25</v>
      </c>
      <c r="B1341" s="18" t="s">
        <v>451</v>
      </c>
      <c r="C1341" s="18" t="s">
        <v>481</v>
      </c>
      <c r="D1341" s="80" t="s">
        <v>486</v>
      </c>
      <c r="E1341" s="18"/>
      <c r="F1341" s="18"/>
      <c r="G1341" s="16">
        <f t="shared" ref="G1341:J1343" si="510">G1342</f>
        <v>0</v>
      </c>
      <c r="H1341" s="16">
        <f t="shared" si="510"/>
        <v>0</v>
      </c>
      <c r="I1341" s="12">
        <f t="shared" si="506"/>
        <v>0</v>
      </c>
      <c r="J1341" s="16">
        <f t="shared" si="510"/>
        <v>0</v>
      </c>
      <c r="K1341" s="26"/>
    </row>
    <row r="1342" spans="1:11" ht="25.5">
      <c r="A1342" s="48" t="s">
        <v>482</v>
      </c>
      <c r="B1342" s="18" t="s">
        <v>451</v>
      </c>
      <c r="C1342" s="18" t="s">
        <v>481</v>
      </c>
      <c r="D1342" s="30" t="s">
        <v>487</v>
      </c>
      <c r="E1342" s="18" t="s">
        <v>256</v>
      </c>
      <c r="F1342" s="18"/>
      <c r="G1342" s="16">
        <f t="shared" si="510"/>
        <v>0</v>
      </c>
      <c r="H1342" s="16">
        <f t="shared" si="510"/>
        <v>0</v>
      </c>
      <c r="I1342" s="12">
        <f t="shared" si="506"/>
        <v>0</v>
      </c>
      <c r="J1342" s="16">
        <f t="shared" si="510"/>
        <v>0</v>
      </c>
      <c r="K1342" s="26"/>
    </row>
    <row r="1343" spans="1:11" ht="38.25">
      <c r="A1343" s="177" t="s">
        <v>385</v>
      </c>
      <c r="B1343" s="18" t="s">
        <v>451</v>
      </c>
      <c r="C1343" s="18" t="s">
        <v>481</v>
      </c>
      <c r="D1343" s="30" t="s">
        <v>487</v>
      </c>
      <c r="E1343" s="18" t="s">
        <v>256</v>
      </c>
      <c r="F1343" s="18"/>
      <c r="G1343" s="16">
        <f t="shared" si="510"/>
        <v>0</v>
      </c>
      <c r="H1343" s="16">
        <f t="shared" si="510"/>
        <v>0</v>
      </c>
      <c r="I1343" s="12">
        <f t="shared" si="506"/>
        <v>0</v>
      </c>
      <c r="J1343" s="16">
        <f t="shared" si="510"/>
        <v>0</v>
      </c>
      <c r="K1343" s="26"/>
    </row>
    <row r="1344" spans="1:11">
      <c r="A1344" s="48" t="s">
        <v>18</v>
      </c>
      <c r="B1344" s="18" t="s">
        <v>451</v>
      </c>
      <c r="C1344" s="18" t="s">
        <v>481</v>
      </c>
      <c r="D1344" s="30" t="s">
        <v>487</v>
      </c>
      <c r="E1344" s="18" t="s">
        <v>256</v>
      </c>
      <c r="F1344" s="18" t="s">
        <v>10</v>
      </c>
      <c r="G1344" s="19"/>
      <c r="H1344" s="19"/>
      <c r="I1344" s="12">
        <f t="shared" si="506"/>
        <v>0</v>
      </c>
      <c r="J1344" s="20"/>
      <c r="K1344" s="26"/>
    </row>
    <row r="1345" spans="1:11" ht="60.75" customHeight="1">
      <c r="A1345" s="13" t="s">
        <v>488</v>
      </c>
      <c r="B1345" s="14" t="s">
        <v>489</v>
      </c>
      <c r="C1345" s="14"/>
      <c r="D1345" s="14" t="s">
        <v>490</v>
      </c>
      <c r="E1345" s="14"/>
      <c r="F1345" s="14"/>
      <c r="G1345" s="15">
        <f t="shared" ref="G1345:K1345" si="511">G1346+G1347</f>
        <v>4520.2</v>
      </c>
      <c r="H1345" s="15">
        <f t="shared" ref="H1345" si="512">H1346+H1347</f>
        <v>0</v>
      </c>
      <c r="I1345" s="12">
        <f t="shared" si="506"/>
        <v>4520.2</v>
      </c>
      <c r="J1345" s="15">
        <f t="shared" si="511"/>
        <v>4520.2</v>
      </c>
      <c r="K1345" s="15">
        <f t="shared" si="511"/>
        <v>4520.2</v>
      </c>
    </row>
    <row r="1346" spans="1:11">
      <c r="A1346" s="13" t="s">
        <v>276</v>
      </c>
      <c r="B1346" s="14" t="s">
        <v>489</v>
      </c>
      <c r="C1346" s="14"/>
      <c r="D1346" s="14"/>
      <c r="E1346" s="14"/>
      <c r="F1346" s="14" t="s">
        <v>17</v>
      </c>
      <c r="G1346" s="15">
        <f t="shared" ref="G1346:K1346" si="513">G1360+G1365+G1369</f>
        <v>0</v>
      </c>
      <c r="H1346" s="15">
        <f t="shared" ref="H1346" si="514">H1360+H1365+H1369</f>
        <v>0</v>
      </c>
      <c r="I1346" s="12">
        <f t="shared" si="506"/>
        <v>0</v>
      </c>
      <c r="J1346" s="15">
        <f t="shared" si="513"/>
        <v>0</v>
      </c>
      <c r="K1346" s="15">
        <f t="shared" si="513"/>
        <v>0</v>
      </c>
    </row>
    <row r="1347" spans="1:11">
      <c r="A1347" s="13" t="s">
        <v>18</v>
      </c>
      <c r="B1347" s="14" t="s">
        <v>489</v>
      </c>
      <c r="C1347" s="14"/>
      <c r="D1347" s="14"/>
      <c r="E1347" s="14"/>
      <c r="F1347" s="14" t="s">
        <v>10</v>
      </c>
      <c r="G1347" s="15">
        <f t="shared" ref="G1347:K1347" si="515">G1354+G1370</f>
        <v>4520.2</v>
      </c>
      <c r="H1347" s="15">
        <f t="shared" ref="H1347" si="516">H1354+H1370</f>
        <v>0</v>
      </c>
      <c r="I1347" s="12">
        <f t="shared" si="506"/>
        <v>4520.2</v>
      </c>
      <c r="J1347" s="15">
        <f t="shared" si="515"/>
        <v>4520.2</v>
      </c>
      <c r="K1347" s="15">
        <f t="shared" si="515"/>
        <v>4520.2</v>
      </c>
    </row>
    <row r="1348" spans="1:11" ht="37.5" customHeight="1">
      <c r="A1348" s="13" t="s">
        <v>491</v>
      </c>
      <c r="B1348" s="14" t="s">
        <v>489</v>
      </c>
      <c r="C1348" s="14" t="s">
        <v>492</v>
      </c>
      <c r="D1348" s="14"/>
      <c r="E1348" s="14"/>
      <c r="F1348" s="18"/>
      <c r="G1348" s="15">
        <f t="shared" ref="G1348:K1353" si="517">G1349</f>
        <v>4520.2</v>
      </c>
      <c r="H1348" s="15">
        <f t="shared" si="517"/>
        <v>0</v>
      </c>
      <c r="I1348" s="12">
        <f t="shared" si="506"/>
        <v>4520.2</v>
      </c>
      <c r="J1348" s="15">
        <f t="shared" si="517"/>
        <v>4520.2</v>
      </c>
      <c r="K1348" s="15">
        <f t="shared" si="517"/>
        <v>4520.2</v>
      </c>
    </row>
    <row r="1349" spans="1:11" ht="25.5" customHeight="1">
      <c r="A1349" s="17" t="s">
        <v>25</v>
      </c>
      <c r="B1349" s="18" t="s">
        <v>489</v>
      </c>
      <c r="C1349" s="18" t="s">
        <v>492</v>
      </c>
      <c r="D1349" s="18" t="s">
        <v>26</v>
      </c>
      <c r="E1349" s="18"/>
      <c r="F1349" s="34"/>
      <c r="G1349" s="16">
        <f t="shared" si="517"/>
        <v>4520.2</v>
      </c>
      <c r="H1349" s="16">
        <f t="shared" si="517"/>
        <v>0</v>
      </c>
      <c r="I1349" s="12">
        <f t="shared" si="506"/>
        <v>4520.2</v>
      </c>
      <c r="J1349" s="16">
        <f t="shared" si="517"/>
        <v>4520.2</v>
      </c>
      <c r="K1349" s="16">
        <f t="shared" si="517"/>
        <v>4520.2</v>
      </c>
    </row>
    <row r="1350" spans="1:11" ht="17.25" customHeight="1">
      <c r="A1350" s="17" t="s">
        <v>493</v>
      </c>
      <c r="B1350" s="18" t="s">
        <v>489</v>
      </c>
      <c r="C1350" s="18" t="s">
        <v>492</v>
      </c>
      <c r="D1350" s="30" t="s">
        <v>26</v>
      </c>
      <c r="E1350" s="18"/>
      <c r="F1350" s="34"/>
      <c r="G1350" s="16">
        <f t="shared" si="517"/>
        <v>4520.2</v>
      </c>
      <c r="H1350" s="16">
        <f t="shared" si="517"/>
        <v>0</v>
      </c>
      <c r="I1350" s="12">
        <f t="shared" si="506"/>
        <v>4520.2</v>
      </c>
      <c r="J1350" s="16">
        <f t="shared" si="517"/>
        <v>4520.2</v>
      </c>
      <c r="K1350" s="16">
        <f t="shared" si="517"/>
        <v>4520.2</v>
      </c>
    </row>
    <row r="1351" spans="1:11" ht="36">
      <c r="A1351" s="17" t="s">
        <v>494</v>
      </c>
      <c r="B1351" s="18" t="s">
        <v>489</v>
      </c>
      <c r="C1351" s="18" t="s">
        <v>492</v>
      </c>
      <c r="D1351" s="30" t="s">
        <v>26</v>
      </c>
      <c r="E1351" s="18"/>
      <c r="F1351" s="18"/>
      <c r="G1351" s="16">
        <f t="shared" si="517"/>
        <v>4520.2</v>
      </c>
      <c r="H1351" s="16">
        <f t="shared" si="517"/>
        <v>0</v>
      </c>
      <c r="I1351" s="12">
        <f t="shared" si="506"/>
        <v>4520.2</v>
      </c>
      <c r="J1351" s="16">
        <f t="shared" si="517"/>
        <v>4520.2</v>
      </c>
      <c r="K1351" s="16">
        <f t="shared" si="517"/>
        <v>4520.2</v>
      </c>
    </row>
    <row r="1352" spans="1:11" ht="26.25" customHeight="1">
      <c r="A1352" s="17" t="s">
        <v>495</v>
      </c>
      <c r="B1352" s="18" t="s">
        <v>489</v>
      </c>
      <c r="C1352" s="18" t="s">
        <v>492</v>
      </c>
      <c r="D1352" s="30" t="s">
        <v>496</v>
      </c>
      <c r="E1352" s="18"/>
      <c r="F1352" s="18"/>
      <c r="G1352" s="16">
        <f t="shared" si="517"/>
        <v>4520.2</v>
      </c>
      <c r="H1352" s="16">
        <f t="shared" si="517"/>
        <v>0</v>
      </c>
      <c r="I1352" s="12">
        <f t="shared" si="506"/>
        <v>4520.2</v>
      </c>
      <c r="J1352" s="16">
        <f t="shared" si="517"/>
        <v>4520.2</v>
      </c>
      <c r="K1352" s="16">
        <f t="shared" si="517"/>
        <v>4520.2</v>
      </c>
    </row>
    <row r="1353" spans="1:11">
      <c r="A1353" s="26" t="s">
        <v>122</v>
      </c>
      <c r="B1353" s="18" t="s">
        <v>489</v>
      </c>
      <c r="C1353" s="18" t="s">
        <v>492</v>
      </c>
      <c r="D1353" s="30" t="s">
        <v>496</v>
      </c>
      <c r="E1353" s="18" t="s">
        <v>497</v>
      </c>
      <c r="F1353" s="18"/>
      <c r="G1353" s="16">
        <f t="shared" si="517"/>
        <v>4520.2</v>
      </c>
      <c r="H1353" s="16">
        <f t="shared" si="517"/>
        <v>0</v>
      </c>
      <c r="I1353" s="12">
        <f t="shared" si="506"/>
        <v>4520.2</v>
      </c>
      <c r="J1353" s="16">
        <f t="shared" si="517"/>
        <v>4520.2</v>
      </c>
      <c r="K1353" s="16">
        <f t="shared" si="517"/>
        <v>4520.2</v>
      </c>
    </row>
    <row r="1354" spans="1:11">
      <c r="A1354" s="17" t="s">
        <v>18</v>
      </c>
      <c r="B1354" s="18" t="s">
        <v>489</v>
      </c>
      <c r="C1354" s="18" t="s">
        <v>492</v>
      </c>
      <c r="D1354" s="30" t="s">
        <v>496</v>
      </c>
      <c r="E1354" s="18" t="s">
        <v>497</v>
      </c>
      <c r="F1354" s="18" t="s">
        <v>10</v>
      </c>
      <c r="G1354" s="64">
        <f>'[1]Бюджет 2025 г 2 чтение'!$H$687</f>
        <v>4520.2</v>
      </c>
      <c r="H1354" s="64"/>
      <c r="I1354" s="12">
        <f t="shared" si="506"/>
        <v>4520.2</v>
      </c>
      <c r="J1354" s="22">
        <f>'[1]Бюджет 2025 г 2 чтение'!$I$687</f>
        <v>4520.2</v>
      </c>
      <c r="K1354" s="22">
        <f>'[1]Бюджет 2025 г 2 чтение'!$J$687</f>
        <v>4520.2</v>
      </c>
    </row>
    <row r="1355" spans="1:11">
      <c r="A1355" s="87" t="s">
        <v>498</v>
      </c>
      <c r="B1355" s="14" t="s">
        <v>489</v>
      </c>
      <c r="C1355" s="14" t="s">
        <v>499</v>
      </c>
      <c r="D1355" s="14"/>
      <c r="E1355" s="14"/>
      <c r="F1355" s="88"/>
      <c r="G1355" s="89">
        <f t="shared" ref="G1355:J1359" si="518">G1356</f>
        <v>0</v>
      </c>
      <c r="H1355" s="89">
        <f t="shared" si="518"/>
        <v>0</v>
      </c>
      <c r="I1355" s="12">
        <f t="shared" si="506"/>
        <v>0</v>
      </c>
      <c r="J1355" s="89">
        <f t="shared" si="518"/>
        <v>0</v>
      </c>
      <c r="K1355" s="26"/>
    </row>
    <row r="1356" spans="1:11" ht="24">
      <c r="A1356" s="87" t="s">
        <v>25</v>
      </c>
      <c r="B1356" s="14" t="s">
        <v>489</v>
      </c>
      <c r="C1356" s="14" t="s">
        <v>499</v>
      </c>
      <c r="D1356" s="14" t="s">
        <v>26</v>
      </c>
      <c r="E1356" s="14"/>
      <c r="F1356" s="88"/>
      <c r="G1356" s="90">
        <f t="shared" si="518"/>
        <v>0</v>
      </c>
      <c r="H1356" s="90">
        <f t="shared" si="518"/>
        <v>0</v>
      </c>
      <c r="I1356" s="12">
        <f t="shared" si="506"/>
        <v>0</v>
      </c>
      <c r="J1356" s="90">
        <f t="shared" si="518"/>
        <v>0</v>
      </c>
      <c r="K1356" s="26"/>
    </row>
    <row r="1357" spans="1:11" ht="24">
      <c r="A1357" s="91" t="s">
        <v>500</v>
      </c>
      <c r="B1357" s="18" t="s">
        <v>489</v>
      </c>
      <c r="C1357" s="18" t="s">
        <v>499</v>
      </c>
      <c r="D1357" s="30" t="s">
        <v>501</v>
      </c>
      <c r="E1357" s="18"/>
      <c r="F1357" s="92"/>
      <c r="G1357" s="90">
        <f t="shared" si="518"/>
        <v>0</v>
      </c>
      <c r="H1357" s="90">
        <f t="shared" si="518"/>
        <v>0</v>
      </c>
      <c r="I1357" s="12">
        <f t="shared" si="506"/>
        <v>0</v>
      </c>
      <c r="J1357" s="90">
        <f t="shared" si="518"/>
        <v>0</v>
      </c>
      <c r="K1357" s="26"/>
    </row>
    <row r="1358" spans="1:11">
      <c r="A1358" s="91" t="s">
        <v>122</v>
      </c>
      <c r="B1358" s="18" t="s">
        <v>489</v>
      </c>
      <c r="C1358" s="18" t="s">
        <v>499</v>
      </c>
      <c r="D1358" s="30" t="s">
        <v>501</v>
      </c>
      <c r="E1358" s="18" t="s">
        <v>123</v>
      </c>
      <c r="F1358" s="92"/>
      <c r="G1358" s="90">
        <f t="shared" si="518"/>
        <v>0</v>
      </c>
      <c r="H1358" s="90">
        <f t="shared" si="518"/>
        <v>0</v>
      </c>
      <c r="I1358" s="12">
        <f t="shared" si="506"/>
        <v>0</v>
      </c>
      <c r="J1358" s="90">
        <f t="shared" si="518"/>
        <v>0</v>
      </c>
      <c r="K1358" s="26"/>
    </row>
    <row r="1359" spans="1:11">
      <c r="A1359" s="91" t="s">
        <v>502</v>
      </c>
      <c r="B1359" s="18" t="s">
        <v>489</v>
      </c>
      <c r="C1359" s="18" t="s">
        <v>499</v>
      </c>
      <c r="D1359" s="30" t="s">
        <v>501</v>
      </c>
      <c r="E1359" s="18" t="s">
        <v>497</v>
      </c>
      <c r="F1359" s="93"/>
      <c r="G1359" s="90">
        <f t="shared" si="518"/>
        <v>0</v>
      </c>
      <c r="H1359" s="90">
        <f t="shared" si="518"/>
        <v>0</v>
      </c>
      <c r="I1359" s="12">
        <f t="shared" si="506"/>
        <v>0</v>
      </c>
      <c r="J1359" s="90">
        <f t="shared" si="518"/>
        <v>0</v>
      </c>
      <c r="K1359" s="26"/>
    </row>
    <row r="1360" spans="1:11">
      <c r="A1360" s="94" t="s">
        <v>16</v>
      </c>
      <c r="B1360" s="18" t="s">
        <v>489</v>
      </c>
      <c r="C1360" s="18" t="s">
        <v>499</v>
      </c>
      <c r="D1360" s="30" t="s">
        <v>501</v>
      </c>
      <c r="E1360" s="18" t="s">
        <v>497</v>
      </c>
      <c r="F1360" s="92" t="s">
        <v>17</v>
      </c>
      <c r="G1360" s="19"/>
      <c r="H1360" s="19"/>
      <c r="I1360" s="12">
        <f t="shared" si="506"/>
        <v>0</v>
      </c>
      <c r="J1360" s="20"/>
      <c r="K1360" s="26"/>
    </row>
    <row r="1361" spans="1:11" s="50" customFormat="1" ht="41.25" customHeight="1">
      <c r="A1361" s="95" t="s">
        <v>503</v>
      </c>
      <c r="B1361" s="18" t="s">
        <v>489</v>
      </c>
      <c r="C1361" s="24" t="s">
        <v>504</v>
      </c>
      <c r="D1361" s="55"/>
      <c r="E1361" s="55"/>
      <c r="F1361" s="55"/>
      <c r="G1361" s="97">
        <f t="shared" ref="G1361:K1361" si="519">G1362+G1366</f>
        <v>0</v>
      </c>
      <c r="H1361" s="97">
        <f t="shared" ref="H1361" si="520">H1362+H1366</f>
        <v>0</v>
      </c>
      <c r="I1361" s="12">
        <f t="shared" si="506"/>
        <v>0</v>
      </c>
      <c r="J1361" s="97">
        <f t="shared" si="519"/>
        <v>0</v>
      </c>
      <c r="K1361" s="97">
        <f t="shared" si="519"/>
        <v>0</v>
      </c>
    </row>
    <row r="1362" spans="1:11" s="50" customFormat="1" ht="38.25">
      <c r="A1362" s="48" t="s">
        <v>82</v>
      </c>
      <c r="B1362" s="18" t="s">
        <v>489</v>
      </c>
      <c r="C1362" s="24" t="s">
        <v>504</v>
      </c>
      <c r="D1362" s="37" t="s">
        <v>84</v>
      </c>
      <c r="E1362" s="55"/>
      <c r="F1362" s="55"/>
      <c r="G1362" s="97">
        <f t="shared" ref="G1362:J1364" si="521">G1363</f>
        <v>0</v>
      </c>
      <c r="H1362" s="97">
        <f t="shared" si="521"/>
        <v>0</v>
      </c>
      <c r="I1362" s="12">
        <f t="shared" si="506"/>
        <v>0</v>
      </c>
      <c r="J1362" s="97">
        <f t="shared" si="521"/>
        <v>0</v>
      </c>
      <c r="K1362" s="26"/>
    </row>
    <row r="1363" spans="1:11" s="50" customFormat="1">
      <c r="A1363" s="45" t="s">
        <v>122</v>
      </c>
      <c r="B1363" s="18" t="s">
        <v>489</v>
      </c>
      <c r="C1363" s="24" t="s">
        <v>504</v>
      </c>
      <c r="D1363" s="37" t="s">
        <v>84</v>
      </c>
      <c r="E1363" s="55" t="s">
        <v>123</v>
      </c>
      <c r="F1363" s="55"/>
      <c r="G1363" s="97">
        <f t="shared" si="521"/>
        <v>0</v>
      </c>
      <c r="H1363" s="97">
        <f t="shared" si="521"/>
        <v>0</v>
      </c>
      <c r="I1363" s="12">
        <f t="shared" si="506"/>
        <v>0</v>
      </c>
      <c r="J1363" s="97">
        <f t="shared" si="521"/>
        <v>0</v>
      </c>
      <c r="K1363" s="26"/>
    </row>
    <row r="1364" spans="1:11" s="50" customFormat="1">
      <c r="A1364" s="45" t="s">
        <v>161</v>
      </c>
      <c r="B1364" s="18" t="s">
        <v>489</v>
      </c>
      <c r="C1364" s="24" t="s">
        <v>504</v>
      </c>
      <c r="D1364" s="37" t="s">
        <v>84</v>
      </c>
      <c r="E1364" s="55" t="s">
        <v>162</v>
      </c>
      <c r="F1364" s="55"/>
      <c r="G1364" s="97">
        <f t="shared" si="521"/>
        <v>0</v>
      </c>
      <c r="H1364" s="97">
        <f t="shared" si="521"/>
        <v>0</v>
      </c>
      <c r="I1364" s="12">
        <f t="shared" si="506"/>
        <v>0</v>
      </c>
      <c r="J1364" s="97">
        <f t="shared" si="521"/>
        <v>0</v>
      </c>
      <c r="K1364" s="26"/>
    </row>
    <row r="1365" spans="1:11" s="50" customFormat="1">
      <c r="A1365" s="23" t="s">
        <v>16</v>
      </c>
      <c r="B1365" s="18" t="s">
        <v>489</v>
      </c>
      <c r="C1365" s="24" t="s">
        <v>504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506"/>
        <v>0</v>
      </c>
      <c r="J1365" s="21"/>
      <c r="K1365" s="26"/>
    </row>
    <row r="1366" spans="1:11" s="50" customFormat="1">
      <c r="A1366" s="98" t="s">
        <v>505</v>
      </c>
      <c r="B1366" s="18" t="s">
        <v>489</v>
      </c>
      <c r="C1366" s="24" t="s">
        <v>504</v>
      </c>
      <c r="D1366" s="37" t="s">
        <v>506</v>
      </c>
      <c r="E1366" s="55"/>
      <c r="F1366" s="55"/>
      <c r="G1366" s="97">
        <f t="shared" ref="G1366:K1367" si="522">G1367</f>
        <v>0</v>
      </c>
      <c r="H1366" s="97">
        <f t="shared" si="522"/>
        <v>0</v>
      </c>
      <c r="I1366" s="12">
        <f t="shared" si="506"/>
        <v>0</v>
      </c>
      <c r="J1366" s="97">
        <f t="shared" si="522"/>
        <v>0</v>
      </c>
      <c r="K1366" s="97">
        <f t="shared" si="522"/>
        <v>0</v>
      </c>
    </row>
    <row r="1367" spans="1:11" s="50" customFormat="1">
      <c r="A1367" s="45" t="s">
        <v>122</v>
      </c>
      <c r="B1367" s="18" t="s">
        <v>489</v>
      </c>
      <c r="C1367" s="24" t="s">
        <v>504</v>
      </c>
      <c r="D1367" s="37" t="s">
        <v>506</v>
      </c>
      <c r="E1367" s="55" t="s">
        <v>123</v>
      </c>
      <c r="F1367" s="55"/>
      <c r="G1367" s="97">
        <f t="shared" si="522"/>
        <v>0</v>
      </c>
      <c r="H1367" s="97">
        <f t="shared" si="522"/>
        <v>0</v>
      </c>
      <c r="I1367" s="12">
        <f t="shared" si="506"/>
        <v>0</v>
      </c>
      <c r="J1367" s="97">
        <f t="shared" si="522"/>
        <v>0</v>
      </c>
      <c r="K1367" s="97">
        <f t="shared" si="522"/>
        <v>0</v>
      </c>
    </row>
    <row r="1368" spans="1:11" s="50" customFormat="1">
      <c r="A1368" s="45" t="s">
        <v>161</v>
      </c>
      <c r="B1368" s="18" t="s">
        <v>489</v>
      </c>
      <c r="C1368" s="24" t="s">
        <v>504</v>
      </c>
      <c r="D1368" s="37" t="s">
        <v>506</v>
      </c>
      <c r="E1368" s="55" t="s">
        <v>162</v>
      </c>
      <c r="F1368" s="55"/>
      <c r="G1368" s="97">
        <f t="shared" ref="G1368:K1368" si="523">G1369+G1370</f>
        <v>0</v>
      </c>
      <c r="H1368" s="97">
        <f t="shared" ref="H1368" si="524">H1369+H1370</f>
        <v>0</v>
      </c>
      <c r="I1368" s="12">
        <f t="shared" si="506"/>
        <v>0</v>
      </c>
      <c r="J1368" s="97">
        <f t="shared" si="523"/>
        <v>0</v>
      </c>
      <c r="K1368" s="97">
        <f t="shared" si="523"/>
        <v>0</v>
      </c>
    </row>
    <row r="1369" spans="1:11" s="50" customFormat="1">
      <c r="A1369" s="23" t="s">
        <v>16</v>
      </c>
      <c r="B1369" s="18" t="s">
        <v>489</v>
      </c>
      <c r="C1369" s="24" t="s">
        <v>504</v>
      </c>
      <c r="D1369" s="37" t="s">
        <v>506</v>
      </c>
      <c r="E1369" s="55" t="s">
        <v>162</v>
      </c>
      <c r="F1369" s="55" t="s">
        <v>17</v>
      </c>
      <c r="G1369" s="22"/>
      <c r="H1369" s="22"/>
      <c r="I1369" s="12">
        <f t="shared" si="506"/>
        <v>0</v>
      </c>
      <c r="J1369" s="22"/>
      <c r="K1369" s="26"/>
    </row>
    <row r="1370" spans="1:11" s="50" customFormat="1">
      <c r="A1370" s="23" t="s">
        <v>18</v>
      </c>
      <c r="B1370" s="18" t="s">
        <v>489</v>
      </c>
      <c r="C1370" s="24" t="s">
        <v>504</v>
      </c>
      <c r="D1370" s="37" t="s">
        <v>506</v>
      </c>
      <c r="E1370" s="55" t="s">
        <v>162</v>
      </c>
      <c r="F1370" s="55" t="s">
        <v>10</v>
      </c>
      <c r="G1370" s="21"/>
      <c r="H1370" s="21"/>
      <c r="I1370" s="12">
        <f t="shared" si="506"/>
        <v>0</v>
      </c>
      <c r="J1370" s="21"/>
      <c r="K1370" s="26"/>
    </row>
    <row r="1371" spans="1:11" ht="14.25" customHeight="1">
      <c r="A1371" s="67" t="s">
        <v>507</v>
      </c>
      <c r="B1371" s="101" t="s">
        <v>508</v>
      </c>
      <c r="C1371" s="55" t="s">
        <v>509</v>
      </c>
      <c r="D1371" s="55"/>
      <c r="E1371" s="55"/>
      <c r="F1371" s="55"/>
      <c r="G1371" s="97">
        <f t="shared" ref="G1371:K1377" si="525">G1372</f>
        <v>0</v>
      </c>
      <c r="H1371" s="97">
        <f t="shared" si="525"/>
        <v>0</v>
      </c>
      <c r="I1371" s="12">
        <f t="shared" si="506"/>
        <v>0</v>
      </c>
      <c r="J1371" s="97">
        <f t="shared" si="525"/>
        <v>4205.1000000000004</v>
      </c>
      <c r="K1371" s="97">
        <f t="shared" si="525"/>
        <v>9000</v>
      </c>
    </row>
    <row r="1372" spans="1:11">
      <c r="A1372" s="13" t="s">
        <v>276</v>
      </c>
      <c r="B1372" s="101" t="s">
        <v>508</v>
      </c>
      <c r="C1372" s="55" t="s">
        <v>509</v>
      </c>
      <c r="D1372" s="55"/>
      <c r="E1372" s="55"/>
      <c r="F1372" s="55" t="s">
        <v>17</v>
      </c>
      <c r="G1372" s="97">
        <f t="shared" si="525"/>
        <v>0</v>
      </c>
      <c r="H1372" s="97"/>
      <c r="I1372" s="12">
        <f t="shared" si="506"/>
        <v>0</v>
      </c>
      <c r="J1372" s="97">
        <f t="shared" si="525"/>
        <v>4205.1000000000004</v>
      </c>
      <c r="K1372" s="97">
        <f t="shared" si="525"/>
        <v>9000</v>
      </c>
    </row>
    <row r="1373" spans="1:11">
      <c r="A1373" s="21" t="s">
        <v>510</v>
      </c>
      <c r="B1373" s="101" t="s">
        <v>508</v>
      </c>
      <c r="C1373" s="55" t="s">
        <v>509</v>
      </c>
      <c r="D1373" s="55"/>
      <c r="E1373" s="55"/>
      <c r="F1373" s="55"/>
      <c r="G1373" s="97">
        <f t="shared" si="525"/>
        <v>0</v>
      </c>
      <c r="H1373" s="97">
        <f t="shared" si="525"/>
        <v>0</v>
      </c>
      <c r="I1373" s="12">
        <f t="shared" si="506"/>
        <v>0</v>
      </c>
      <c r="J1373" s="97">
        <f t="shared" si="525"/>
        <v>4205.1000000000004</v>
      </c>
      <c r="K1373" s="97">
        <f t="shared" si="525"/>
        <v>9000</v>
      </c>
    </row>
    <row r="1374" spans="1:11" ht="26.25" customHeight="1">
      <c r="A1374" s="17" t="s">
        <v>25</v>
      </c>
      <c r="B1374" s="101" t="s">
        <v>508</v>
      </c>
      <c r="C1374" s="55" t="s">
        <v>509</v>
      </c>
      <c r="D1374" s="55" t="s">
        <v>26</v>
      </c>
      <c r="E1374" s="55"/>
      <c r="F1374" s="55"/>
      <c r="G1374" s="97">
        <f t="shared" si="525"/>
        <v>0</v>
      </c>
      <c r="H1374" s="97">
        <f t="shared" si="525"/>
        <v>0</v>
      </c>
      <c r="I1374" s="12">
        <f t="shared" si="506"/>
        <v>0</v>
      </c>
      <c r="J1374" s="97">
        <f t="shared" si="525"/>
        <v>4205.1000000000004</v>
      </c>
      <c r="K1374" s="97">
        <f t="shared" si="525"/>
        <v>9000</v>
      </c>
    </row>
    <row r="1375" spans="1:11">
      <c r="A1375" s="21" t="s">
        <v>510</v>
      </c>
      <c r="B1375" s="101" t="s">
        <v>508</v>
      </c>
      <c r="C1375" s="55" t="s">
        <v>509</v>
      </c>
      <c r="D1375" s="100">
        <v>6500099990</v>
      </c>
      <c r="E1375" s="55"/>
      <c r="F1375" s="55"/>
      <c r="G1375" s="97">
        <f t="shared" si="525"/>
        <v>0</v>
      </c>
      <c r="H1375" s="97">
        <f t="shared" si="525"/>
        <v>0</v>
      </c>
      <c r="I1375" s="12">
        <f t="shared" si="506"/>
        <v>0</v>
      </c>
      <c r="J1375" s="97">
        <f t="shared" si="525"/>
        <v>4205.1000000000004</v>
      </c>
      <c r="K1375" s="97">
        <f t="shared" si="525"/>
        <v>9000</v>
      </c>
    </row>
    <row r="1376" spans="1:11">
      <c r="A1376" s="21" t="s">
        <v>56</v>
      </c>
      <c r="B1376" s="101" t="s">
        <v>508</v>
      </c>
      <c r="C1376" s="55" t="s">
        <v>509</v>
      </c>
      <c r="D1376" s="100">
        <v>6500099990</v>
      </c>
      <c r="E1376" s="55" t="s">
        <v>57</v>
      </c>
      <c r="F1376" s="55"/>
      <c r="G1376" s="97">
        <f t="shared" si="525"/>
        <v>0</v>
      </c>
      <c r="H1376" s="97">
        <f t="shared" si="525"/>
        <v>0</v>
      </c>
      <c r="I1376" s="12">
        <f t="shared" si="506"/>
        <v>0</v>
      </c>
      <c r="J1376" s="97">
        <f t="shared" si="525"/>
        <v>4205.1000000000004</v>
      </c>
      <c r="K1376" s="97">
        <f t="shared" si="525"/>
        <v>9000</v>
      </c>
    </row>
    <row r="1377" spans="1:11">
      <c r="A1377" s="101" t="s">
        <v>65</v>
      </c>
      <c r="B1377" s="101" t="s">
        <v>508</v>
      </c>
      <c r="C1377" s="55" t="s">
        <v>509</v>
      </c>
      <c r="D1377" s="100">
        <v>6500099990</v>
      </c>
      <c r="E1377" s="55" t="s">
        <v>66</v>
      </c>
      <c r="F1377" s="55"/>
      <c r="G1377" s="97">
        <f t="shared" si="525"/>
        <v>0</v>
      </c>
      <c r="H1377" s="97">
        <f t="shared" si="525"/>
        <v>0</v>
      </c>
      <c r="I1377" s="12">
        <f t="shared" si="506"/>
        <v>0</v>
      </c>
      <c r="J1377" s="97">
        <f t="shared" si="525"/>
        <v>4205.1000000000004</v>
      </c>
      <c r="K1377" s="97">
        <f t="shared" si="525"/>
        <v>9000</v>
      </c>
    </row>
    <row r="1378" spans="1:11">
      <c r="A1378" s="101" t="s">
        <v>276</v>
      </c>
      <c r="B1378" s="101" t="s">
        <v>508</v>
      </c>
      <c r="C1378" s="55" t="s">
        <v>509</v>
      </c>
      <c r="D1378" s="100">
        <v>6500099990</v>
      </c>
      <c r="E1378" s="55" t="s">
        <v>66</v>
      </c>
      <c r="F1378" s="55" t="s">
        <v>17</v>
      </c>
      <c r="G1378" s="22">
        <f>'[2]Бюджет 2025 г 1 чтение'!$H$711</f>
        <v>0</v>
      </c>
      <c r="H1378" s="22"/>
      <c r="I1378" s="12">
        <f t="shared" si="506"/>
        <v>0</v>
      </c>
      <c r="J1378" s="22">
        <f>'[1]Бюджет 2025 г 2 чтение'!$I$712</f>
        <v>4205.1000000000004</v>
      </c>
      <c r="K1378" s="22">
        <f>'[1]Бюджет 2025 г 2 чтение'!$J$712</f>
        <v>9000</v>
      </c>
    </row>
    <row r="1379" spans="1:11" ht="15" hidden="1" customHeight="1">
      <c r="A1379" s="101" t="s">
        <v>511</v>
      </c>
      <c r="B1379" s="99" t="s">
        <v>512</v>
      </c>
      <c r="C1379" s="96" t="s">
        <v>512</v>
      </c>
      <c r="D1379" s="96" t="s">
        <v>513</v>
      </c>
      <c r="E1379" s="96" t="s">
        <v>64</v>
      </c>
      <c r="F1379" s="96" t="s">
        <v>514</v>
      </c>
      <c r="G1379" s="22"/>
      <c r="H1379" s="22"/>
      <c r="I1379" s="22"/>
      <c r="J1379" s="22"/>
      <c r="K1379" s="19">
        <v>-3612</v>
      </c>
    </row>
  </sheetData>
  <mergeCells count="18"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J12:J14"/>
    <mergeCell ref="K12:K14"/>
    <mergeCell ref="G12:I12"/>
    <mergeCell ref="D6:K6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revision>5</cp:revision>
  <cp:lastPrinted>2025-01-30T11:40:18Z</cp:lastPrinted>
  <dcterms:created xsi:type="dcterms:W3CDTF">2014-11-11T10:44:13Z</dcterms:created>
  <dcterms:modified xsi:type="dcterms:W3CDTF">2025-02-10T13:47:04Z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