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885" tabRatio="500"/>
  </bookViews>
  <sheets>
    <sheet name="Поправки июль" sheetId="11" r:id="rId1"/>
    <sheet name="Поправки июнь" sheetId="10" r:id="rId2"/>
    <sheet name="Поправки март" sheetId="9" r:id="rId3"/>
    <sheet name="Поправки февраль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0" i="11" l="1"/>
  <c r="H847" i="11"/>
  <c r="H591" i="11"/>
  <c r="H988" i="11"/>
  <c r="H657" i="11"/>
  <c r="H997" i="11"/>
  <c r="H159" i="11" l="1"/>
  <c r="H1062" i="11"/>
  <c r="H665" i="11"/>
  <c r="I665" i="11" s="1"/>
  <c r="H600" i="11"/>
  <c r="H396" i="11"/>
  <c r="H384" i="11"/>
  <c r="I384" i="11" s="1"/>
  <c r="H46" i="11"/>
  <c r="K1226" i="11"/>
  <c r="K1225" i="11" s="1"/>
  <c r="J1226" i="11"/>
  <c r="J1225" i="11" s="1"/>
  <c r="G1226" i="11"/>
  <c r="K1224" i="11"/>
  <c r="K1223" i="11" s="1"/>
  <c r="J1224" i="11"/>
  <c r="J1223" i="11" s="1"/>
  <c r="G1224" i="11"/>
  <c r="K1381" i="11"/>
  <c r="J1381" i="11"/>
  <c r="J1380" i="11" s="1"/>
  <c r="J1379" i="11" s="1"/>
  <c r="J1378" i="11" s="1"/>
  <c r="J1377" i="11" s="1"/>
  <c r="J1376" i="11" s="1"/>
  <c r="J1375" i="11" s="1"/>
  <c r="J1374" i="11" s="1"/>
  <c r="G1381" i="11"/>
  <c r="I1381" i="11" s="1"/>
  <c r="K1380" i="11"/>
  <c r="K1379" i="11" s="1"/>
  <c r="K1378" i="11" s="1"/>
  <c r="K1377" i="11" s="1"/>
  <c r="K1376" i="11" s="1"/>
  <c r="K1375" i="11" s="1"/>
  <c r="K1374" i="11" s="1"/>
  <c r="H1380" i="11"/>
  <c r="H1379" i="11" s="1"/>
  <c r="H1378" i="11" s="1"/>
  <c r="H1377" i="11" s="1"/>
  <c r="H1376" i="11" s="1"/>
  <c r="G1380" i="11"/>
  <c r="G1379" i="11"/>
  <c r="I1379" i="11" s="1"/>
  <c r="H1374" i="11"/>
  <c r="I1373" i="11"/>
  <c r="I1372" i="11"/>
  <c r="K1371" i="11"/>
  <c r="J1371" i="11"/>
  <c r="J1370" i="11" s="1"/>
  <c r="J1369" i="11" s="1"/>
  <c r="H1371" i="11"/>
  <c r="H1370" i="11" s="1"/>
  <c r="H1369" i="11" s="1"/>
  <c r="G1371" i="11"/>
  <c r="I1371" i="11" s="1"/>
  <c r="K1370" i="11"/>
  <c r="K1369" i="11" s="1"/>
  <c r="K1364" i="11" s="1"/>
  <c r="G1370" i="11"/>
  <c r="I1370" i="11" s="1"/>
  <c r="I1368" i="11"/>
  <c r="J1367" i="11"/>
  <c r="J1366" i="11" s="1"/>
  <c r="H1367" i="11"/>
  <c r="G1367" i="11"/>
  <c r="H1366" i="11"/>
  <c r="H1365" i="11" s="1"/>
  <c r="J1365" i="11"/>
  <c r="I1363" i="11"/>
  <c r="J1362" i="11"/>
  <c r="J1361" i="11" s="1"/>
  <c r="H1362" i="11"/>
  <c r="G1362" i="11"/>
  <c r="H1361" i="11"/>
  <c r="H1360" i="11" s="1"/>
  <c r="J1360" i="11"/>
  <c r="J1359" i="11" s="1"/>
  <c r="J1358" i="11" s="1"/>
  <c r="H1359" i="11"/>
  <c r="H1358" i="11" s="1"/>
  <c r="K1357" i="11"/>
  <c r="J1357" i="11"/>
  <c r="G1357" i="11"/>
  <c r="I1357" i="11" s="1"/>
  <c r="K1356" i="11"/>
  <c r="K1355" i="11" s="1"/>
  <c r="K1354" i="11" s="1"/>
  <c r="K1353" i="11" s="1"/>
  <c r="K1352" i="11" s="1"/>
  <c r="K1351" i="11" s="1"/>
  <c r="H1356" i="11"/>
  <c r="H1355" i="11" s="1"/>
  <c r="H1354" i="11" s="1"/>
  <c r="H1353" i="11" s="1"/>
  <c r="H1352" i="11" s="1"/>
  <c r="H1351" i="11" s="1"/>
  <c r="K1350" i="11"/>
  <c r="H1350" i="11"/>
  <c r="G1350" i="11"/>
  <c r="K1349" i="11"/>
  <c r="J1349" i="11"/>
  <c r="H1349" i="11"/>
  <c r="H1348" i="11" s="1"/>
  <c r="G1349" i="11"/>
  <c r="I1347" i="11"/>
  <c r="J1346" i="11"/>
  <c r="H1346" i="11"/>
  <c r="H1345" i="11" s="1"/>
  <c r="G1346" i="11"/>
  <c r="J1345" i="11"/>
  <c r="J1344" i="11" s="1"/>
  <c r="G1345" i="11"/>
  <c r="H1344" i="11"/>
  <c r="I1343" i="11"/>
  <c r="J1342" i="11"/>
  <c r="H1342" i="11"/>
  <c r="H1341" i="11" s="1"/>
  <c r="G1342" i="11"/>
  <c r="J1341" i="11"/>
  <c r="J1340" i="11" s="1"/>
  <c r="G1341" i="11"/>
  <c r="H1340" i="11"/>
  <c r="H1339" i="11" s="1"/>
  <c r="J1339" i="11"/>
  <c r="J1338" i="11" s="1"/>
  <c r="J1337" i="11" s="1"/>
  <c r="H1338" i="11"/>
  <c r="H1337" i="11" s="1"/>
  <c r="I1336" i="11"/>
  <c r="K1335" i="11"/>
  <c r="J1335" i="11"/>
  <c r="J1334" i="11" s="1"/>
  <c r="J1333" i="11" s="1"/>
  <c r="J1332" i="11" s="1"/>
  <c r="H1335" i="11"/>
  <c r="H1334" i="11" s="1"/>
  <c r="H1333" i="11" s="1"/>
  <c r="H1332" i="11" s="1"/>
  <c r="H1331" i="11" s="1"/>
  <c r="G1335" i="11"/>
  <c r="K1334" i="11"/>
  <c r="K1333" i="11" s="1"/>
  <c r="K1332" i="11" s="1"/>
  <c r="K1331" i="11" s="1"/>
  <c r="G1334" i="11"/>
  <c r="I1330" i="11"/>
  <c r="H1329" i="11"/>
  <c r="H1328" i="11" s="1"/>
  <c r="G1329" i="11"/>
  <c r="K1327" i="11"/>
  <c r="K1326" i="11" s="1"/>
  <c r="K1325" i="11" s="1"/>
  <c r="K1324" i="11" s="1"/>
  <c r="K1323" i="11" s="1"/>
  <c r="K1322" i="11" s="1"/>
  <c r="J1327" i="11"/>
  <c r="G1327" i="11"/>
  <c r="J1326" i="11"/>
  <c r="J1325" i="11" s="1"/>
  <c r="H1326" i="11"/>
  <c r="G1326" i="11"/>
  <c r="H1325" i="11"/>
  <c r="J1324" i="11"/>
  <c r="J1323" i="11" s="1"/>
  <c r="H1324" i="11"/>
  <c r="H1323" i="11"/>
  <c r="J1322" i="11"/>
  <c r="J1274" i="11" s="1"/>
  <c r="H1322" i="11"/>
  <c r="I1321" i="11"/>
  <c r="I1320" i="11"/>
  <c r="I1319" i="11"/>
  <c r="I1318" i="11"/>
  <c r="I1317" i="11"/>
  <c r="I1316" i="11"/>
  <c r="I1315" i="11"/>
  <c r="I1314" i="11"/>
  <c r="I1313" i="11"/>
  <c r="I1312" i="11"/>
  <c r="I1311" i="11"/>
  <c r="I1310" i="11"/>
  <c r="J1309" i="11"/>
  <c r="I1309" i="11"/>
  <c r="J1308" i="11"/>
  <c r="H1308" i="11"/>
  <c r="H1307" i="11" s="1"/>
  <c r="H1306" i="11" s="1"/>
  <c r="G1308" i="11"/>
  <c r="J1307" i="11"/>
  <c r="G1307" i="11"/>
  <c r="J1306" i="11"/>
  <c r="I1305" i="11"/>
  <c r="H1304" i="11"/>
  <c r="H1303" i="11" s="1"/>
  <c r="G1304" i="11"/>
  <c r="I1302" i="11"/>
  <c r="J1301" i="11"/>
  <c r="I1301" i="11"/>
  <c r="J1300" i="11"/>
  <c r="H1300" i="11"/>
  <c r="H1299" i="11" s="1"/>
  <c r="G1300" i="11"/>
  <c r="J1299" i="11"/>
  <c r="G1299" i="11"/>
  <c r="J1298" i="11"/>
  <c r="H1298" i="11"/>
  <c r="I1297" i="11"/>
  <c r="H1296" i="11"/>
  <c r="H1295" i="11" s="1"/>
  <c r="G1296" i="11"/>
  <c r="I1294" i="11"/>
  <c r="H1293" i="11"/>
  <c r="G1293" i="11"/>
  <c r="I1293" i="11" s="1"/>
  <c r="H1292" i="11"/>
  <c r="H1291" i="11" s="1"/>
  <c r="J1290" i="11"/>
  <c r="I1290" i="11"/>
  <c r="J1289" i="11"/>
  <c r="I1289" i="11"/>
  <c r="J1288" i="11"/>
  <c r="I1288" i="11"/>
  <c r="J1283" i="11"/>
  <c r="I1283" i="11"/>
  <c r="J1282" i="11"/>
  <c r="I1282" i="11"/>
  <c r="J1281" i="11"/>
  <c r="I1281" i="11"/>
  <c r="J1280" i="11"/>
  <c r="I1280" i="11"/>
  <c r="J1279" i="11"/>
  <c r="I1279" i="11"/>
  <c r="J1278" i="11"/>
  <c r="I1278" i="11"/>
  <c r="J1277" i="11"/>
  <c r="I1277" i="11"/>
  <c r="J1276" i="11"/>
  <c r="I1276" i="11"/>
  <c r="J1275" i="11"/>
  <c r="I1275" i="11"/>
  <c r="K1274" i="11"/>
  <c r="H1274" i="11"/>
  <c r="K1273" i="11"/>
  <c r="J1273" i="11"/>
  <c r="H1273" i="11"/>
  <c r="G1273" i="11"/>
  <c r="K1272" i="11"/>
  <c r="K1271" i="11" s="1"/>
  <c r="J1272" i="11"/>
  <c r="J1271" i="11" s="1"/>
  <c r="H1272" i="11"/>
  <c r="H1271" i="11" s="1"/>
  <c r="I1270" i="11"/>
  <c r="H1269" i="11"/>
  <c r="G1269" i="11"/>
  <c r="I1269" i="11" s="1"/>
  <c r="H1268" i="11"/>
  <c r="H1267" i="11" s="1"/>
  <c r="K1266" i="11"/>
  <c r="K1265" i="11" s="1"/>
  <c r="K1264" i="11" s="1"/>
  <c r="J1266" i="11"/>
  <c r="G1266" i="11"/>
  <c r="I1266" i="11" s="1"/>
  <c r="J1265" i="11"/>
  <c r="J1264" i="11" s="1"/>
  <c r="H1265" i="11"/>
  <c r="H1264" i="11" s="1"/>
  <c r="K1263" i="11"/>
  <c r="J1263" i="11"/>
  <c r="J1262" i="11" s="1"/>
  <c r="J1261" i="11" s="1"/>
  <c r="J1260" i="11" s="1"/>
  <c r="G1263" i="11"/>
  <c r="I1263" i="11" s="1"/>
  <c r="K1262" i="11"/>
  <c r="K1261" i="11" s="1"/>
  <c r="H1262" i="11"/>
  <c r="H1261" i="11" s="1"/>
  <c r="I1259" i="11"/>
  <c r="K1258" i="11"/>
  <c r="J1258" i="11"/>
  <c r="J1257" i="11" s="1"/>
  <c r="J1256" i="11" s="1"/>
  <c r="H1258" i="11"/>
  <c r="H1257" i="11" s="1"/>
  <c r="H1256" i="11" s="1"/>
  <c r="G1258" i="11"/>
  <c r="I1258" i="11" s="1"/>
  <c r="K1257" i="11"/>
  <c r="K1256" i="11" s="1"/>
  <c r="G1257" i="11"/>
  <c r="I1255" i="11"/>
  <c r="J1254" i="11"/>
  <c r="J1253" i="11" s="1"/>
  <c r="H1254" i="11"/>
  <c r="G1254" i="11"/>
  <c r="H1253" i="11"/>
  <c r="H1252" i="11" s="1"/>
  <c r="J1252" i="11"/>
  <c r="I1250" i="11"/>
  <c r="K1249" i="11"/>
  <c r="J1249" i="11"/>
  <c r="J1248" i="11" s="1"/>
  <c r="J1247" i="11" s="1"/>
  <c r="J1246" i="11" s="1"/>
  <c r="H1249" i="11"/>
  <c r="H1248" i="11" s="1"/>
  <c r="H1247" i="11" s="1"/>
  <c r="H1246" i="11" s="1"/>
  <c r="G1249" i="11"/>
  <c r="K1248" i="11"/>
  <c r="K1247" i="11" s="1"/>
  <c r="K1246" i="11" s="1"/>
  <c r="G1248" i="11"/>
  <c r="I1245" i="11"/>
  <c r="K1244" i="11"/>
  <c r="K1243" i="11" s="1"/>
  <c r="K1242" i="11" s="1"/>
  <c r="K1241" i="11" s="1"/>
  <c r="J1244" i="11"/>
  <c r="I1244" i="11"/>
  <c r="J1243" i="11"/>
  <c r="J1242" i="11" s="1"/>
  <c r="J1241" i="11" s="1"/>
  <c r="H1243" i="11"/>
  <c r="H1242" i="11" s="1"/>
  <c r="H1241" i="11" s="1"/>
  <c r="G1243" i="11"/>
  <c r="I1240" i="11"/>
  <c r="J1239" i="11"/>
  <c r="H1239" i="11"/>
  <c r="H1238" i="11" s="1"/>
  <c r="G1239" i="11"/>
  <c r="J1238" i="11"/>
  <c r="J1237" i="11" s="1"/>
  <c r="G1238" i="11"/>
  <c r="H1237" i="11"/>
  <c r="H1236" i="11" s="1"/>
  <c r="J1236" i="11"/>
  <c r="K1235" i="11"/>
  <c r="J1235" i="11"/>
  <c r="J1234" i="11" s="1"/>
  <c r="J1233" i="11" s="1"/>
  <c r="J1232" i="11" s="1"/>
  <c r="G1235" i="11"/>
  <c r="I1235" i="11" s="1"/>
  <c r="K1234" i="11"/>
  <c r="K1233" i="11" s="1"/>
  <c r="K1232" i="11" s="1"/>
  <c r="H1234" i="11"/>
  <c r="H1233" i="11" s="1"/>
  <c r="H1232" i="11" s="1"/>
  <c r="I1231" i="11"/>
  <c r="K1230" i="11"/>
  <c r="J1230" i="11"/>
  <c r="J1229" i="11" s="1"/>
  <c r="J1228" i="11" s="1"/>
  <c r="J1227" i="11" s="1"/>
  <c r="H1230" i="11"/>
  <c r="H1229" i="11" s="1"/>
  <c r="H1228" i="11" s="1"/>
  <c r="H1227" i="11" s="1"/>
  <c r="G1230" i="11"/>
  <c r="I1230" i="11" s="1"/>
  <c r="K1229" i="11"/>
  <c r="K1228" i="11" s="1"/>
  <c r="K1227" i="11" s="1"/>
  <c r="G1229" i="11"/>
  <c r="I1226" i="11"/>
  <c r="H1225" i="11"/>
  <c r="H1223" i="11"/>
  <c r="G1220" i="11"/>
  <c r="I1220" i="11" s="1"/>
  <c r="K1219" i="11"/>
  <c r="J1219" i="11"/>
  <c r="J1218" i="11" s="1"/>
  <c r="J1217" i="11" s="1"/>
  <c r="H1219" i="11"/>
  <c r="H1218" i="11" s="1"/>
  <c r="H1217" i="11" s="1"/>
  <c r="K1218" i="11"/>
  <c r="K1217" i="11" s="1"/>
  <c r="I1216" i="11"/>
  <c r="J1215" i="11"/>
  <c r="H1215" i="11"/>
  <c r="G1215" i="11"/>
  <c r="I1215" i="11" s="1"/>
  <c r="I1214" i="11"/>
  <c r="J1213" i="11"/>
  <c r="J1212" i="11" s="1"/>
  <c r="H1213" i="11"/>
  <c r="G1213" i="11"/>
  <c r="H1212" i="11"/>
  <c r="H1211" i="11" s="1"/>
  <c r="H1210" i="11" s="1"/>
  <c r="J1211" i="11"/>
  <c r="J1210" i="11" s="1"/>
  <c r="I1209" i="11"/>
  <c r="J1208" i="11"/>
  <c r="H1208" i="11"/>
  <c r="H1207" i="11" s="1"/>
  <c r="G1208" i="11"/>
  <c r="J1207" i="11"/>
  <c r="J1206" i="11" s="1"/>
  <c r="G1207" i="11"/>
  <c r="H1206" i="11"/>
  <c r="I1205" i="11"/>
  <c r="I1204" i="11"/>
  <c r="K1203" i="11"/>
  <c r="J1203" i="11"/>
  <c r="J1202" i="11" s="1"/>
  <c r="J1201" i="11" s="1"/>
  <c r="H1203" i="11"/>
  <c r="H1202" i="11" s="1"/>
  <c r="H1201" i="11" s="1"/>
  <c r="G1203" i="11"/>
  <c r="K1202" i="11"/>
  <c r="K1201" i="11" s="1"/>
  <c r="G1202" i="11"/>
  <c r="I1198" i="11"/>
  <c r="K1197" i="11"/>
  <c r="J1197" i="11"/>
  <c r="H1197" i="11"/>
  <c r="G1197" i="11"/>
  <c r="I1197" i="11" s="1"/>
  <c r="I1196" i="11"/>
  <c r="K1195" i="11"/>
  <c r="J1195" i="11"/>
  <c r="H1195" i="11"/>
  <c r="H1194" i="11" s="1"/>
  <c r="H1193" i="11" s="1"/>
  <c r="G1195" i="11"/>
  <c r="I1195" i="11" s="1"/>
  <c r="K1194" i="11"/>
  <c r="K1193" i="11" s="1"/>
  <c r="G1194" i="11"/>
  <c r="I1192" i="11"/>
  <c r="I1191" i="11"/>
  <c r="I1190" i="11"/>
  <c r="K1189" i="11"/>
  <c r="J1189" i="11"/>
  <c r="H1189" i="11"/>
  <c r="G1189" i="11"/>
  <c r="K1188" i="11"/>
  <c r="J1188" i="11"/>
  <c r="H1188" i="11"/>
  <c r="G1188" i="11"/>
  <c r="K1187" i="11"/>
  <c r="J1187" i="11"/>
  <c r="H1187" i="11"/>
  <c r="G1187" i="11"/>
  <c r="K1186" i="11"/>
  <c r="J1186" i="11"/>
  <c r="H1186" i="11"/>
  <c r="G1186" i="11"/>
  <c r="K1185" i="11"/>
  <c r="J1185" i="11"/>
  <c r="H1185" i="11"/>
  <c r="G1185" i="11"/>
  <c r="K1184" i="11"/>
  <c r="J1184" i="11"/>
  <c r="H1184" i="11"/>
  <c r="G1184" i="11"/>
  <c r="I1183" i="11"/>
  <c r="I1182" i="11"/>
  <c r="K1181" i="11"/>
  <c r="J1181" i="11"/>
  <c r="H1181" i="11"/>
  <c r="G1181" i="11"/>
  <c r="K1180" i="11"/>
  <c r="J1180" i="11"/>
  <c r="H1180" i="11"/>
  <c r="G1180" i="11"/>
  <c r="K1179" i="11"/>
  <c r="J1179" i="11"/>
  <c r="H1179" i="11"/>
  <c r="G1179" i="11"/>
  <c r="I1178" i="11"/>
  <c r="I1177" i="11"/>
  <c r="K1176" i="11"/>
  <c r="J1176" i="11"/>
  <c r="H1176" i="11"/>
  <c r="G1176" i="11"/>
  <c r="K1175" i="11"/>
  <c r="J1175" i="11"/>
  <c r="H1175" i="11"/>
  <c r="G1175" i="11"/>
  <c r="K1174" i="11"/>
  <c r="J1174" i="11"/>
  <c r="H1174" i="11"/>
  <c r="G1174" i="11"/>
  <c r="K1173" i="11"/>
  <c r="J1173" i="11"/>
  <c r="H1173" i="11"/>
  <c r="G1173" i="11"/>
  <c r="K1172" i="11"/>
  <c r="J1172" i="11"/>
  <c r="H1172" i="11"/>
  <c r="G1172" i="11"/>
  <c r="K1171" i="11"/>
  <c r="J1171" i="11"/>
  <c r="H1171" i="11"/>
  <c r="G1171" i="11"/>
  <c r="I1170" i="11"/>
  <c r="I1169" i="11"/>
  <c r="K1168" i="11"/>
  <c r="J1168" i="11"/>
  <c r="H1168" i="11"/>
  <c r="G1168" i="11"/>
  <c r="K1167" i="11"/>
  <c r="K1166" i="11" s="1"/>
  <c r="J1167" i="11"/>
  <c r="J1166" i="11" s="1"/>
  <c r="H1167" i="11"/>
  <c r="H1166" i="11"/>
  <c r="I1165" i="11"/>
  <c r="I1164" i="11"/>
  <c r="J1163" i="11"/>
  <c r="H1163" i="11"/>
  <c r="H1162" i="11" s="1"/>
  <c r="G1163" i="11"/>
  <c r="J1162" i="11"/>
  <c r="J1161" i="11" s="1"/>
  <c r="G1162" i="11"/>
  <c r="H1161" i="11"/>
  <c r="I1158" i="11"/>
  <c r="J1157" i="11"/>
  <c r="H1157" i="11"/>
  <c r="H1154" i="11" s="1"/>
  <c r="H1153" i="11" s="1"/>
  <c r="H1152" i="11" s="1"/>
  <c r="H1151" i="11" s="1"/>
  <c r="G1157" i="11"/>
  <c r="I1156" i="11"/>
  <c r="K1155" i="11"/>
  <c r="J1155" i="11"/>
  <c r="H1155" i="11"/>
  <c r="G1155" i="11"/>
  <c r="I1155" i="11" s="1"/>
  <c r="K1154" i="11"/>
  <c r="J1154" i="11"/>
  <c r="G1154" i="11"/>
  <c r="K1153" i="11"/>
  <c r="J1153" i="11"/>
  <c r="J1152" i="11" s="1"/>
  <c r="K1152" i="11"/>
  <c r="K1151" i="11"/>
  <c r="J1151" i="11"/>
  <c r="K1150" i="11"/>
  <c r="J1150" i="11"/>
  <c r="H1150" i="11"/>
  <c r="G1150" i="11"/>
  <c r="I1150" i="11" s="1"/>
  <c r="H1149" i="11"/>
  <c r="K1148" i="11"/>
  <c r="J1148" i="11"/>
  <c r="H1148" i="11"/>
  <c r="G1148" i="11"/>
  <c r="K1146" i="11"/>
  <c r="J1146" i="11"/>
  <c r="I1146" i="11"/>
  <c r="J1145" i="11"/>
  <c r="J1144" i="11" s="1"/>
  <c r="H1145" i="11"/>
  <c r="G1145" i="11"/>
  <c r="H1144" i="11"/>
  <c r="J1143" i="11"/>
  <c r="J1138" i="11" s="1"/>
  <c r="J1137" i="11" s="1"/>
  <c r="H1143" i="11"/>
  <c r="I1142" i="11"/>
  <c r="J1141" i="11"/>
  <c r="J1140" i="11" s="1"/>
  <c r="H1141" i="11"/>
  <c r="G1141" i="11"/>
  <c r="H1140" i="11"/>
  <c r="H1139" i="11" s="1"/>
  <c r="H1138" i="11" s="1"/>
  <c r="H1137" i="11" s="1"/>
  <c r="J1139" i="11"/>
  <c r="K1136" i="11"/>
  <c r="J1136" i="11"/>
  <c r="J1135" i="11" s="1"/>
  <c r="J1134" i="11" s="1"/>
  <c r="J1133" i="11" s="1"/>
  <c r="J1132" i="11" s="1"/>
  <c r="G1136" i="11"/>
  <c r="I1136" i="11" s="1"/>
  <c r="K1135" i="11"/>
  <c r="H1135" i="11"/>
  <c r="H1134" i="11" s="1"/>
  <c r="G1135" i="11"/>
  <c r="K1134" i="11"/>
  <c r="K1133" i="11" s="1"/>
  <c r="G1134" i="11"/>
  <c r="H1133" i="11"/>
  <c r="H1132" i="11" s="1"/>
  <c r="G1133" i="11"/>
  <c r="K1132" i="11"/>
  <c r="G1132" i="11"/>
  <c r="I1131" i="11"/>
  <c r="I1130" i="11"/>
  <c r="I1129" i="11"/>
  <c r="I1128" i="11"/>
  <c r="I1127" i="11"/>
  <c r="I1126" i="11"/>
  <c r="I1125" i="11"/>
  <c r="I1124" i="11"/>
  <c r="I1123" i="11"/>
  <c r="I1122" i="11"/>
  <c r="I1121" i="11"/>
  <c r="I1120" i="11"/>
  <c r="K1119" i="11"/>
  <c r="K1118" i="11" s="1"/>
  <c r="J1119" i="11"/>
  <c r="G1119" i="11"/>
  <c r="J1118" i="11"/>
  <c r="K1117" i="11"/>
  <c r="K1116" i="11" s="1"/>
  <c r="J1117" i="11"/>
  <c r="I1117" i="11"/>
  <c r="J1116" i="11"/>
  <c r="J1115" i="11" s="1"/>
  <c r="G1116" i="11"/>
  <c r="I1116" i="11" s="1"/>
  <c r="K1115" i="11"/>
  <c r="K1114" i="11" s="1"/>
  <c r="G1115" i="11"/>
  <c r="J1114" i="11"/>
  <c r="K1113" i="11"/>
  <c r="K1112" i="11" s="1"/>
  <c r="J1113" i="11"/>
  <c r="G1113" i="11"/>
  <c r="J1112" i="11"/>
  <c r="J1111" i="11" s="1"/>
  <c r="J1110" i="11" s="1"/>
  <c r="K1111" i="11"/>
  <c r="K1110" i="11" s="1"/>
  <c r="K1109" i="11"/>
  <c r="K1108" i="11" s="1"/>
  <c r="J1109" i="11"/>
  <c r="G1109" i="11"/>
  <c r="J1108" i="11"/>
  <c r="J1107" i="11" s="1"/>
  <c r="K1107" i="11"/>
  <c r="K1106" i="11" s="1"/>
  <c r="K1105" i="11" s="1"/>
  <c r="J1106" i="11"/>
  <c r="J1105" i="11" s="1"/>
  <c r="I1103" i="11"/>
  <c r="J1102" i="11"/>
  <c r="H1102" i="11"/>
  <c r="H1101" i="11" s="1"/>
  <c r="G1102" i="11"/>
  <c r="J1101" i="11"/>
  <c r="J1100" i="11" s="1"/>
  <c r="J1099" i="11" s="1"/>
  <c r="G1101" i="11"/>
  <c r="H1100" i="11"/>
  <c r="H1099" i="11" s="1"/>
  <c r="I1098" i="11"/>
  <c r="J1097" i="11"/>
  <c r="J1096" i="11" s="1"/>
  <c r="H1097" i="11"/>
  <c r="G1097" i="11"/>
  <c r="H1096" i="11"/>
  <c r="H1095" i="11" s="1"/>
  <c r="J1095" i="11"/>
  <c r="J1094" i="11" s="1"/>
  <c r="H1094" i="11"/>
  <c r="I1093" i="11"/>
  <c r="J1092" i="11"/>
  <c r="H1092" i="11"/>
  <c r="G1092" i="11"/>
  <c r="K1091" i="11"/>
  <c r="J1091" i="11"/>
  <c r="H1091" i="11"/>
  <c r="G1091" i="11"/>
  <c r="K1090" i="11"/>
  <c r="J1090" i="11"/>
  <c r="H1090" i="11"/>
  <c r="G1090" i="11"/>
  <c r="I1089" i="11"/>
  <c r="I1088" i="11"/>
  <c r="I1087" i="11"/>
  <c r="I1086" i="11"/>
  <c r="I1085" i="11"/>
  <c r="I1084" i="11"/>
  <c r="I1083" i="11"/>
  <c r="J1082" i="11"/>
  <c r="H1082" i="11"/>
  <c r="H1081" i="11" s="1"/>
  <c r="G1082" i="11"/>
  <c r="J1081" i="11"/>
  <c r="J1080" i="11" s="1"/>
  <c r="G1081" i="11"/>
  <c r="H1080" i="11"/>
  <c r="I1079" i="11"/>
  <c r="I1078" i="11"/>
  <c r="J1077" i="11"/>
  <c r="J1076" i="11" s="1"/>
  <c r="H1077" i="11"/>
  <c r="G1077" i="11"/>
  <c r="H1076" i="11"/>
  <c r="H1075" i="11" s="1"/>
  <c r="J1075" i="11"/>
  <c r="I1074" i="11"/>
  <c r="I1073" i="11"/>
  <c r="J1072" i="11"/>
  <c r="H1072" i="11"/>
  <c r="H1071" i="11" s="1"/>
  <c r="G1072" i="11"/>
  <c r="J1071" i="11"/>
  <c r="J1070" i="11" s="1"/>
  <c r="G1071" i="11"/>
  <c r="H1070" i="11"/>
  <c r="I1069" i="11"/>
  <c r="J1068" i="11"/>
  <c r="H1068" i="11"/>
  <c r="H1067" i="11" s="1"/>
  <c r="G1068" i="11"/>
  <c r="J1067" i="11"/>
  <c r="J1063" i="11" s="1"/>
  <c r="G1067" i="11"/>
  <c r="I1066" i="11"/>
  <c r="J1065" i="11"/>
  <c r="J1064" i="11" s="1"/>
  <c r="H1065" i="11"/>
  <c r="G1065" i="11"/>
  <c r="H1064" i="11"/>
  <c r="K1062" i="11"/>
  <c r="J1062" i="11"/>
  <c r="J1061" i="11" s="1"/>
  <c r="J1060" i="11" s="1"/>
  <c r="J1059" i="11" s="1"/>
  <c r="J1058" i="11" s="1"/>
  <c r="J1057" i="11" s="1"/>
  <c r="I1062" i="11"/>
  <c r="K1061" i="11"/>
  <c r="K1060" i="11" s="1"/>
  <c r="K1059" i="11" s="1"/>
  <c r="K1058" i="11" s="1"/>
  <c r="K1057" i="11" s="1"/>
  <c r="H1061" i="11"/>
  <c r="G1061" i="11"/>
  <c r="H1060" i="11"/>
  <c r="H1059" i="11" s="1"/>
  <c r="G1060" i="11"/>
  <c r="G1059" i="11"/>
  <c r="I1056" i="11"/>
  <c r="K1055" i="11"/>
  <c r="J1055" i="11"/>
  <c r="J1052" i="11" s="1"/>
  <c r="J1051" i="11" s="1"/>
  <c r="H1055" i="11"/>
  <c r="G1055" i="11"/>
  <c r="I1054" i="11"/>
  <c r="K1053" i="11"/>
  <c r="J1053" i="11"/>
  <c r="H1053" i="11"/>
  <c r="G1053" i="11"/>
  <c r="K1052" i="11"/>
  <c r="H1052" i="11"/>
  <c r="K1051" i="11"/>
  <c r="H1051" i="11"/>
  <c r="K1050" i="11"/>
  <c r="K1024" i="11" s="1"/>
  <c r="J1050" i="11"/>
  <c r="I1050" i="11"/>
  <c r="G1050" i="11"/>
  <c r="K1049" i="11"/>
  <c r="J1049" i="11"/>
  <c r="I1049" i="11"/>
  <c r="G1049" i="11"/>
  <c r="K1048" i="11"/>
  <c r="J1048" i="11"/>
  <c r="I1048" i="11"/>
  <c r="G1048" i="11"/>
  <c r="K1047" i="11"/>
  <c r="K1046" i="11" s="1"/>
  <c r="K1045" i="11" s="1"/>
  <c r="J1047" i="11"/>
  <c r="H1047" i="11"/>
  <c r="H1046" i="11" s="1"/>
  <c r="H1045" i="11" s="1"/>
  <c r="G1047" i="11"/>
  <c r="J1046" i="11"/>
  <c r="J1045" i="11" s="1"/>
  <c r="K1044" i="11"/>
  <c r="K1043" i="11" s="1"/>
  <c r="K1042" i="11" s="1"/>
  <c r="K1041" i="11" s="1"/>
  <c r="J1044" i="11"/>
  <c r="G1044" i="11"/>
  <c r="J1043" i="11"/>
  <c r="J1042" i="11" s="1"/>
  <c r="J1041" i="11" s="1"/>
  <c r="H1043" i="11"/>
  <c r="H1042" i="11" s="1"/>
  <c r="H1041" i="11" s="1"/>
  <c r="I1040" i="11"/>
  <c r="K1039" i="11"/>
  <c r="K1038" i="11" s="1"/>
  <c r="J1039" i="11"/>
  <c r="G1039" i="11"/>
  <c r="I1039" i="11" s="1"/>
  <c r="J1038" i="11"/>
  <c r="H1038" i="11"/>
  <c r="I1037" i="11"/>
  <c r="J1036" i="11"/>
  <c r="H1036" i="11"/>
  <c r="H1035" i="11" s="1"/>
  <c r="G1036" i="11"/>
  <c r="J1035" i="11"/>
  <c r="G1035" i="11"/>
  <c r="I1034" i="11"/>
  <c r="K1033" i="11"/>
  <c r="J1033" i="11"/>
  <c r="I1033" i="11"/>
  <c r="G1033" i="11"/>
  <c r="K1032" i="11"/>
  <c r="K1031" i="11" s="1"/>
  <c r="J1032" i="11"/>
  <c r="H1032" i="11"/>
  <c r="H1031" i="11" s="1"/>
  <c r="G1032" i="11"/>
  <c r="G1031" i="11" s="1"/>
  <c r="J1031" i="11"/>
  <c r="K1030" i="11"/>
  <c r="K1025" i="11"/>
  <c r="J1025" i="11"/>
  <c r="H1025" i="11"/>
  <c r="G1025" i="11"/>
  <c r="I1025" i="11" s="1"/>
  <c r="J1024" i="11"/>
  <c r="H1024" i="11"/>
  <c r="G1024" i="11"/>
  <c r="I1024" i="11" s="1"/>
  <c r="J1023" i="11"/>
  <c r="H1023" i="11"/>
  <c r="H1022" i="11"/>
  <c r="G1022" i="11"/>
  <c r="K1020" i="11"/>
  <c r="J1020" i="11"/>
  <c r="J1019" i="11" s="1"/>
  <c r="J1018" i="11" s="1"/>
  <c r="G1020" i="11"/>
  <c r="I1020" i="11" s="1"/>
  <c r="K1019" i="11"/>
  <c r="K1018" i="11" s="1"/>
  <c r="H1019" i="11"/>
  <c r="H1018" i="11" s="1"/>
  <c r="H1013" i="11" s="1"/>
  <c r="K1017" i="11"/>
  <c r="K1016" i="11" s="1"/>
  <c r="J1017" i="11"/>
  <c r="G1017" i="11"/>
  <c r="I1017" i="11" s="1"/>
  <c r="J1016" i="11"/>
  <c r="J1015" i="11" s="1"/>
  <c r="J1014" i="11" s="1"/>
  <c r="H1016" i="11"/>
  <c r="H1015" i="11" s="1"/>
  <c r="H1014" i="11" s="1"/>
  <c r="K1015" i="11"/>
  <c r="K1014" i="11" s="1"/>
  <c r="K1013" i="11" s="1"/>
  <c r="I1012" i="11"/>
  <c r="I1011" i="11"/>
  <c r="I1010" i="11"/>
  <c r="K1009" i="11"/>
  <c r="J1009" i="11"/>
  <c r="I1009" i="11"/>
  <c r="G1009" i="11"/>
  <c r="K1008" i="11"/>
  <c r="K1007" i="11" s="1"/>
  <c r="K1006" i="11" s="1"/>
  <c r="K1001" i="11" s="1"/>
  <c r="J1008" i="11"/>
  <c r="H1008" i="11"/>
  <c r="H1007" i="11" s="1"/>
  <c r="H1006" i="11" s="1"/>
  <c r="H1001" i="11" s="1"/>
  <c r="G1008" i="11"/>
  <c r="G1007" i="11" s="1"/>
  <c r="J1007" i="11"/>
  <c r="J1006" i="11" s="1"/>
  <c r="I1005" i="11"/>
  <c r="J1004" i="11"/>
  <c r="H1004" i="11"/>
  <c r="H1003" i="11" s="1"/>
  <c r="G1004" i="11"/>
  <c r="J1003" i="11"/>
  <c r="J1002" i="11" s="1"/>
  <c r="G1003" i="11"/>
  <c r="H1002" i="11"/>
  <c r="I1000" i="11"/>
  <c r="I999" i="11"/>
  <c r="I998" i="11"/>
  <c r="K997" i="11"/>
  <c r="J997" i="11"/>
  <c r="J996" i="11" s="1"/>
  <c r="J995" i="11" s="1"/>
  <c r="J994" i="11" s="1"/>
  <c r="J993" i="11" s="1"/>
  <c r="G997" i="11"/>
  <c r="I997" i="11" s="1"/>
  <c r="K996" i="11"/>
  <c r="K995" i="11" s="1"/>
  <c r="K994" i="11" s="1"/>
  <c r="K993" i="11" s="1"/>
  <c r="H996" i="11"/>
  <c r="H995" i="11" s="1"/>
  <c r="H994" i="11" s="1"/>
  <c r="H993" i="11" s="1"/>
  <c r="G996" i="11"/>
  <c r="G995" i="11" s="1"/>
  <c r="I992" i="11"/>
  <c r="J991" i="11"/>
  <c r="H991" i="11"/>
  <c r="H990" i="11" s="1"/>
  <c r="G991" i="11"/>
  <c r="J990" i="11"/>
  <c r="J989" i="11" s="1"/>
  <c r="G990" i="11"/>
  <c r="H989" i="11"/>
  <c r="K988" i="11"/>
  <c r="K987" i="11" s="1"/>
  <c r="J988" i="11"/>
  <c r="G988" i="11"/>
  <c r="I988" i="11" s="1"/>
  <c r="J987" i="11"/>
  <c r="J986" i="11" s="1"/>
  <c r="J985" i="11" s="1"/>
  <c r="J984" i="11" s="1"/>
  <c r="H987" i="11"/>
  <c r="H986" i="11" s="1"/>
  <c r="H985" i="11" s="1"/>
  <c r="K986" i="11"/>
  <c r="K985" i="11" s="1"/>
  <c r="K984" i="11" s="1"/>
  <c r="K983" i="11" s="1"/>
  <c r="K982" i="11" s="1"/>
  <c r="K981" i="11" s="1"/>
  <c r="K979" i="11"/>
  <c r="J979" i="11"/>
  <c r="J978" i="11" s="1"/>
  <c r="J977" i="11" s="1"/>
  <c r="J976" i="11" s="1"/>
  <c r="J975" i="11" s="1"/>
  <c r="G979" i="11"/>
  <c r="I979" i="11" s="1"/>
  <c r="K978" i="11"/>
  <c r="K977" i="11" s="1"/>
  <c r="K976" i="11" s="1"/>
  <c r="K975" i="11" s="1"/>
  <c r="H978" i="11"/>
  <c r="H977" i="11" s="1"/>
  <c r="H976" i="11" s="1"/>
  <c r="H975" i="11" s="1"/>
  <c r="I974" i="11"/>
  <c r="I973" i="11"/>
  <c r="I972" i="11"/>
  <c r="I971" i="11"/>
  <c r="K970" i="11"/>
  <c r="K969" i="11" s="1"/>
  <c r="K968" i="11" s="1"/>
  <c r="K967" i="11" s="1"/>
  <c r="J970" i="11"/>
  <c r="G970" i="11"/>
  <c r="I970" i="11" s="1"/>
  <c r="J969" i="11"/>
  <c r="J968" i="11" s="1"/>
  <c r="J967" i="11" s="1"/>
  <c r="H969" i="11"/>
  <c r="H968" i="11" s="1"/>
  <c r="H967" i="11" s="1"/>
  <c r="K965" i="11"/>
  <c r="K964" i="11" s="1"/>
  <c r="J965" i="11"/>
  <c r="G965" i="11"/>
  <c r="I965" i="11" s="1"/>
  <c r="J964" i="11"/>
  <c r="J963" i="11" s="1"/>
  <c r="J962" i="11" s="1"/>
  <c r="J961" i="11" s="1"/>
  <c r="J960" i="11" s="1"/>
  <c r="H964" i="11"/>
  <c r="H963" i="11" s="1"/>
  <c r="H962" i="11" s="1"/>
  <c r="H961" i="11" s="1"/>
  <c r="H960" i="11" s="1"/>
  <c r="K963" i="11"/>
  <c r="K962" i="11" s="1"/>
  <c r="K961" i="11" s="1"/>
  <c r="K960" i="11" s="1"/>
  <c r="I959" i="11"/>
  <c r="J958" i="11"/>
  <c r="J957" i="11" s="1"/>
  <c r="H958" i="11"/>
  <c r="G958" i="11"/>
  <c r="H957" i="11"/>
  <c r="H956" i="11" s="1"/>
  <c r="J956" i="11"/>
  <c r="J955" i="11" s="1"/>
  <c r="J954" i="11" s="1"/>
  <c r="H955" i="11"/>
  <c r="H954" i="11" s="1"/>
  <c r="K953" i="11"/>
  <c r="J953" i="11"/>
  <c r="J952" i="11" s="1"/>
  <c r="J951" i="11" s="1"/>
  <c r="J950" i="11" s="1"/>
  <c r="J949" i="11" s="1"/>
  <c r="J948" i="11" s="1"/>
  <c r="G953" i="11"/>
  <c r="I953" i="11" s="1"/>
  <c r="K952" i="11"/>
  <c r="H952" i="11"/>
  <c r="H951" i="11" s="1"/>
  <c r="H950" i="11" s="1"/>
  <c r="H949" i="11" s="1"/>
  <c r="H948" i="11" s="1"/>
  <c r="K951" i="11"/>
  <c r="K950" i="11" s="1"/>
  <c r="K949" i="11" s="1"/>
  <c r="K948" i="11" s="1"/>
  <c r="K947" i="11"/>
  <c r="J947" i="11"/>
  <c r="G947" i="11"/>
  <c r="I947" i="11" s="1"/>
  <c r="K946" i="11"/>
  <c r="K945" i="11" s="1"/>
  <c r="K944" i="11" s="1"/>
  <c r="K943" i="11" s="1"/>
  <c r="K942" i="11" s="1"/>
  <c r="J946" i="11"/>
  <c r="J945" i="11" s="1"/>
  <c r="J944" i="11" s="1"/>
  <c r="J943" i="11" s="1"/>
  <c r="J942" i="11" s="1"/>
  <c r="H946" i="11"/>
  <c r="G946" i="11"/>
  <c r="G945" i="11" s="1"/>
  <c r="H945" i="11"/>
  <c r="H944" i="11" s="1"/>
  <c r="H943" i="11" s="1"/>
  <c r="H942" i="11" s="1"/>
  <c r="K941" i="11"/>
  <c r="J941" i="11"/>
  <c r="J940" i="11" s="1"/>
  <c r="J939" i="11" s="1"/>
  <c r="J938" i="11" s="1"/>
  <c r="J937" i="11" s="1"/>
  <c r="G941" i="11"/>
  <c r="I941" i="11" s="1"/>
  <c r="K940" i="11"/>
  <c r="K939" i="11" s="1"/>
  <c r="K938" i="11" s="1"/>
  <c r="K937" i="11" s="1"/>
  <c r="K936" i="11" s="1"/>
  <c r="H940" i="11"/>
  <c r="H939" i="11" s="1"/>
  <c r="H938" i="11" s="1"/>
  <c r="H937" i="11" s="1"/>
  <c r="I935" i="11"/>
  <c r="K934" i="11"/>
  <c r="J934" i="11"/>
  <c r="J933" i="11" s="1"/>
  <c r="J932" i="11" s="1"/>
  <c r="J931" i="11" s="1"/>
  <c r="H934" i="11"/>
  <c r="H933" i="11" s="1"/>
  <c r="H932" i="11" s="1"/>
  <c r="H931" i="11" s="1"/>
  <c r="G934" i="11"/>
  <c r="I934" i="11" s="1"/>
  <c r="K933" i="11"/>
  <c r="K932" i="11" s="1"/>
  <c r="K931" i="11" s="1"/>
  <c r="G933" i="11"/>
  <c r="G932" i="11" s="1"/>
  <c r="I930" i="11"/>
  <c r="J929" i="11"/>
  <c r="J928" i="11" s="1"/>
  <c r="H929" i="11"/>
  <c r="G929" i="11"/>
  <c r="H928" i="11"/>
  <c r="H927" i="11" s="1"/>
  <c r="J927" i="11"/>
  <c r="I926" i="11"/>
  <c r="K925" i="11"/>
  <c r="J925" i="11"/>
  <c r="J924" i="11" s="1"/>
  <c r="J923" i="11" s="1"/>
  <c r="H925" i="11"/>
  <c r="H924" i="11" s="1"/>
  <c r="H923" i="11" s="1"/>
  <c r="H922" i="11" s="1"/>
  <c r="G925" i="11"/>
  <c r="K924" i="11"/>
  <c r="K923" i="11" s="1"/>
  <c r="K922" i="11" s="1"/>
  <c r="G924" i="11"/>
  <c r="G923" i="11" s="1"/>
  <c r="I917" i="11"/>
  <c r="J916" i="11"/>
  <c r="H916" i="11"/>
  <c r="H915" i="11" s="1"/>
  <c r="G916" i="11"/>
  <c r="J915" i="11"/>
  <c r="J914" i="11" s="1"/>
  <c r="G915" i="11"/>
  <c r="H914" i="11"/>
  <c r="I913" i="11"/>
  <c r="J912" i="11"/>
  <c r="H912" i="11"/>
  <c r="H911" i="11" s="1"/>
  <c r="G912" i="11"/>
  <c r="J911" i="11"/>
  <c r="J910" i="11" s="1"/>
  <c r="G911" i="11"/>
  <c r="H910" i="11"/>
  <c r="I909" i="11"/>
  <c r="I908" i="11"/>
  <c r="I907" i="11"/>
  <c r="J906" i="11"/>
  <c r="H906" i="11"/>
  <c r="H905" i="11" s="1"/>
  <c r="H904" i="11" s="1"/>
  <c r="G906" i="11"/>
  <c r="J905" i="11"/>
  <c r="J904" i="11" s="1"/>
  <c r="G905" i="11"/>
  <c r="K904" i="11"/>
  <c r="G904" i="11"/>
  <c r="K903" i="11"/>
  <c r="J903" i="11"/>
  <c r="J902" i="11" s="1"/>
  <c r="J901" i="11" s="1"/>
  <c r="J900" i="11" s="1"/>
  <c r="G903" i="11"/>
  <c r="I903" i="11" s="1"/>
  <c r="K902" i="11"/>
  <c r="K901" i="11" s="1"/>
  <c r="K900" i="11" s="1"/>
  <c r="K899" i="11" s="1"/>
  <c r="K898" i="11" s="1"/>
  <c r="K897" i="11" s="1"/>
  <c r="H902" i="11"/>
  <c r="H901" i="11" s="1"/>
  <c r="H900" i="11" s="1"/>
  <c r="K896" i="11"/>
  <c r="K895" i="11" s="1"/>
  <c r="J896" i="11"/>
  <c r="G896" i="11"/>
  <c r="I896" i="11" s="1"/>
  <c r="J895" i="11"/>
  <c r="J894" i="11" s="1"/>
  <c r="J893" i="11" s="1"/>
  <c r="H895" i="11"/>
  <c r="H894" i="11" s="1"/>
  <c r="H893" i="11" s="1"/>
  <c r="K894" i="11"/>
  <c r="K893" i="11" s="1"/>
  <c r="K892" i="11"/>
  <c r="J892" i="11"/>
  <c r="J891" i="11" s="1"/>
  <c r="J890" i="11" s="1"/>
  <c r="J889" i="11" s="1"/>
  <c r="G892" i="11"/>
  <c r="I892" i="11" s="1"/>
  <c r="K891" i="11"/>
  <c r="K890" i="11" s="1"/>
  <c r="K889" i="11" s="1"/>
  <c r="H891" i="11"/>
  <c r="G891" i="11"/>
  <c r="G890" i="11" s="1"/>
  <c r="H890" i="11"/>
  <c r="H889" i="11" s="1"/>
  <c r="K888" i="11"/>
  <c r="J888" i="11"/>
  <c r="J887" i="11" s="1"/>
  <c r="J886" i="11" s="1"/>
  <c r="J885" i="11" s="1"/>
  <c r="G888" i="11"/>
  <c r="I888" i="11" s="1"/>
  <c r="K887" i="11"/>
  <c r="K886" i="11" s="1"/>
  <c r="K885" i="11" s="1"/>
  <c r="H887" i="11"/>
  <c r="H886" i="11" s="1"/>
  <c r="H885" i="11" s="1"/>
  <c r="I884" i="11"/>
  <c r="K883" i="11"/>
  <c r="J883" i="11"/>
  <c r="J882" i="11" s="1"/>
  <c r="J881" i="11" s="1"/>
  <c r="H883" i="11"/>
  <c r="H882" i="11" s="1"/>
  <c r="H881" i="11" s="1"/>
  <c r="G883" i="11"/>
  <c r="I883" i="11" s="1"/>
  <c r="K882" i="11"/>
  <c r="K881" i="11" s="1"/>
  <c r="G882" i="11"/>
  <c r="G881" i="11" s="1"/>
  <c r="I879" i="11"/>
  <c r="J878" i="11"/>
  <c r="J877" i="11" s="1"/>
  <c r="H878" i="11"/>
  <c r="G878" i="11"/>
  <c r="H877" i="11"/>
  <c r="H876" i="11" s="1"/>
  <c r="J876" i="11"/>
  <c r="I875" i="11"/>
  <c r="I874" i="11"/>
  <c r="I873" i="11"/>
  <c r="K872" i="11"/>
  <c r="J872" i="11"/>
  <c r="J871" i="11" s="1"/>
  <c r="J870" i="11" s="1"/>
  <c r="J869" i="11" s="1"/>
  <c r="H872" i="11"/>
  <c r="H871" i="11" s="1"/>
  <c r="H870" i="11" s="1"/>
  <c r="H869" i="11" s="1"/>
  <c r="G872" i="11"/>
  <c r="K871" i="11"/>
  <c r="K870" i="11" s="1"/>
  <c r="K869" i="11" s="1"/>
  <c r="G871" i="11"/>
  <c r="G870" i="11" s="1"/>
  <c r="I868" i="11"/>
  <c r="H867" i="11"/>
  <c r="G867" i="11"/>
  <c r="G866" i="11" s="1"/>
  <c r="H866" i="11"/>
  <c r="I865" i="11"/>
  <c r="H864" i="11"/>
  <c r="G864" i="11"/>
  <c r="I863" i="11"/>
  <c r="H862" i="11"/>
  <c r="G862" i="11"/>
  <c r="I861" i="11"/>
  <c r="H860" i="11"/>
  <c r="G860" i="11"/>
  <c r="K859" i="11"/>
  <c r="J859" i="11"/>
  <c r="G859" i="11"/>
  <c r="I859" i="11" s="1"/>
  <c r="K858" i="11"/>
  <c r="K857" i="11" s="1"/>
  <c r="K856" i="11" s="1"/>
  <c r="J858" i="11"/>
  <c r="J857" i="11" s="1"/>
  <c r="J856" i="11" s="1"/>
  <c r="H858" i="11"/>
  <c r="G858" i="11"/>
  <c r="G857" i="11" s="1"/>
  <c r="H857" i="11"/>
  <c r="H856" i="11" s="1"/>
  <c r="K855" i="11"/>
  <c r="J855" i="11"/>
  <c r="J854" i="11" s="1"/>
  <c r="J853" i="11" s="1"/>
  <c r="J852" i="11" s="1"/>
  <c r="G855" i="11"/>
  <c r="K854" i="11"/>
  <c r="K853" i="11" s="1"/>
  <c r="K852" i="11" s="1"/>
  <c r="H854" i="11"/>
  <c r="H853" i="11" s="1"/>
  <c r="H852" i="11" s="1"/>
  <c r="K851" i="11"/>
  <c r="J851" i="11"/>
  <c r="G851" i="11"/>
  <c r="I851" i="11" s="1"/>
  <c r="K850" i="11"/>
  <c r="K849" i="11" s="1"/>
  <c r="J850" i="11"/>
  <c r="J849" i="11" s="1"/>
  <c r="J848" i="11" s="1"/>
  <c r="H850" i="11"/>
  <c r="G850" i="11"/>
  <c r="H849" i="11"/>
  <c r="H848" i="11" s="1"/>
  <c r="K848" i="11"/>
  <c r="K847" i="11"/>
  <c r="J847" i="11"/>
  <c r="J846" i="11" s="1"/>
  <c r="J845" i="11" s="1"/>
  <c r="J844" i="11" s="1"/>
  <c r="H846" i="11"/>
  <c r="H845" i="11" s="1"/>
  <c r="H844" i="11" s="1"/>
  <c r="I847" i="11"/>
  <c r="K846" i="11"/>
  <c r="K845" i="11" s="1"/>
  <c r="K844" i="11" s="1"/>
  <c r="G846" i="11"/>
  <c r="G845" i="11" s="1"/>
  <c r="I843" i="11"/>
  <c r="J842" i="11"/>
  <c r="H842" i="11"/>
  <c r="H841" i="11" s="1"/>
  <c r="H840" i="11" s="1"/>
  <c r="G842" i="11"/>
  <c r="J841" i="11"/>
  <c r="J840" i="11" s="1"/>
  <c r="G841" i="11"/>
  <c r="I841" i="11" s="1"/>
  <c r="K840" i="11"/>
  <c r="G840" i="11"/>
  <c r="I840" i="11" s="1"/>
  <c r="K835" i="11"/>
  <c r="J835" i="11"/>
  <c r="J834" i="11" s="1"/>
  <c r="J833" i="11" s="1"/>
  <c r="J832" i="11" s="1"/>
  <c r="G835" i="11"/>
  <c r="I835" i="11" s="1"/>
  <c r="K834" i="11"/>
  <c r="K833" i="11" s="1"/>
  <c r="K832" i="11" s="1"/>
  <c r="H834" i="11"/>
  <c r="H833" i="11" s="1"/>
  <c r="H832" i="11" s="1"/>
  <c r="K831" i="11"/>
  <c r="J831" i="11"/>
  <c r="I831" i="11"/>
  <c r="G831" i="11"/>
  <c r="K830" i="11"/>
  <c r="J830" i="11"/>
  <c r="I830" i="11"/>
  <c r="G830" i="11"/>
  <c r="K829" i="11"/>
  <c r="K828" i="11" s="1"/>
  <c r="K827" i="11" s="1"/>
  <c r="J829" i="11"/>
  <c r="H829" i="11"/>
  <c r="H828" i="11" s="1"/>
  <c r="H827" i="11" s="1"/>
  <c r="G829" i="11"/>
  <c r="G828" i="11" s="1"/>
  <c r="J828" i="11"/>
  <c r="J827" i="11" s="1"/>
  <c r="K826" i="11"/>
  <c r="K825" i="11" s="1"/>
  <c r="J826" i="11"/>
  <c r="G826" i="11"/>
  <c r="I826" i="11" s="1"/>
  <c r="J825" i="11"/>
  <c r="J824" i="11" s="1"/>
  <c r="J823" i="11" s="1"/>
  <c r="H825" i="11"/>
  <c r="H824" i="11" s="1"/>
  <c r="H823" i="11" s="1"/>
  <c r="K824" i="11"/>
  <c r="K823" i="11" s="1"/>
  <c r="K822" i="11"/>
  <c r="J822" i="11"/>
  <c r="J821" i="11" s="1"/>
  <c r="J820" i="11" s="1"/>
  <c r="J819" i="11" s="1"/>
  <c r="G822" i="11"/>
  <c r="I822" i="11" s="1"/>
  <c r="K821" i="11"/>
  <c r="K820" i="11" s="1"/>
  <c r="K819" i="11" s="1"/>
  <c r="H821" i="11"/>
  <c r="G821" i="11"/>
  <c r="G820" i="11" s="1"/>
  <c r="H820" i="11"/>
  <c r="H819" i="11" s="1"/>
  <c r="K818" i="11"/>
  <c r="J818" i="11"/>
  <c r="G818" i="11"/>
  <c r="I818" i="11" s="1"/>
  <c r="K817" i="11"/>
  <c r="J817" i="11"/>
  <c r="G817" i="11"/>
  <c r="I817" i="11" s="1"/>
  <c r="K816" i="11"/>
  <c r="J816" i="11"/>
  <c r="J815" i="11" s="1"/>
  <c r="J814" i="11" s="1"/>
  <c r="J813" i="11" s="1"/>
  <c r="G816" i="11"/>
  <c r="I816" i="11" s="1"/>
  <c r="K815" i="11"/>
  <c r="K814" i="11" s="1"/>
  <c r="K813" i="11" s="1"/>
  <c r="H815" i="11"/>
  <c r="H814" i="11" s="1"/>
  <c r="H813" i="11" s="1"/>
  <c r="K812" i="11"/>
  <c r="J812" i="11"/>
  <c r="I812" i="11"/>
  <c r="G812" i="11"/>
  <c r="K811" i="11"/>
  <c r="K810" i="11" s="1"/>
  <c r="K809" i="11" s="1"/>
  <c r="J811" i="11"/>
  <c r="H811" i="11"/>
  <c r="H810" i="11" s="1"/>
  <c r="H809" i="11" s="1"/>
  <c r="G811" i="11"/>
  <c r="G810" i="11" s="1"/>
  <c r="J810" i="11"/>
  <c r="J809" i="11" s="1"/>
  <c r="K808" i="11"/>
  <c r="K807" i="11" s="1"/>
  <c r="J808" i="11"/>
  <c r="G808" i="11"/>
  <c r="I808" i="11" s="1"/>
  <c r="J807" i="11"/>
  <c r="J806" i="11" s="1"/>
  <c r="J805" i="11" s="1"/>
  <c r="H807" i="11"/>
  <c r="H806" i="11" s="1"/>
  <c r="H805" i="11" s="1"/>
  <c r="K806" i="11"/>
  <c r="K805" i="11" s="1"/>
  <c r="K804" i="11"/>
  <c r="J804" i="11"/>
  <c r="J803" i="11" s="1"/>
  <c r="J802" i="11" s="1"/>
  <c r="J801" i="11" s="1"/>
  <c r="G804" i="11"/>
  <c r="I804" i="11" s="1"/>
  <c r="K803" i="11"/>
  <c r="K802" i="11" s="1"/>
  <c r="K801" i="11" s="1"/>
  <c r="H803" i="11"/>
  <c r="G803" i="11"/>
  <c r="G802" i="11" s="1"/>
  <c r="H802" i="11"/>
  <c r="H801" i="11" s="1"/>
  <c r="K800" i="11"/>
  <c r="J800" i="11"/>
  <c r="J799" i="11" s="1"/>
  <c r="J798" i="11" s="1"/>
  <c r="J797" i="11" s="1"/>
  <c r="G800" i="11"/>
  <c r="I800" i="11" s="1"/>
  <c r="K799" i="11"/>
  <c r="K798" i="11" s="1"/>
  <c r="K797" i="11" s="1"/>
  <c r="H799" i="11"/>
  <c r="H798" i="11" s="1"/>
  <c r="H797" i="11" s="1"/>
  <c r="K796" i="11"/>
  <c r="J796" i="11"/>
  <c r="I796" i="11"/>
  <c r="G796" i="11"/>
  <c r="K795" i="11"/>
  <c r="K794" i="11" s="1"/>
  <c r="K793" i="11" s="1"/>
  <c r="J795" i="11"/>
  <c r="H795" i="11"/>
  <c r="H794" i="11" s="1"/>
  <c r="H793" i="11" s="1"/>
  <c r="G795" i="11"/>
  <c r="G794" i="11" s="1"/>
  <c r="J794" i="11"/>
  <c r="J793" i="11" s="1"/>
  <c r="K792" i="11"/>
  <c r="K791" i="11" s="1"/>
  <c r="J792" i="11"/>
  <c r="G792" i="11"/>
  <c r="I792" i="11" s="1"/>
  <c r="J791" i="11"/>
  <c r="J790" i="11" s="1"/>
  <c r="J789" i="11" s="1"/>
  <c r="H791" i="11"/>
  <c r="H790" i="11" s="1"/>
  <c r="H789" i="11" s="1"/>
  <c r="K790" i="11"/>
  <c r="K789" i="11" s="1"/>
  <c r="K788" i="11"/>
  <c r="J788" i="11"/>
  <c r="J787" i="11" s="1"/>
  <c r="J786" i="11" s="1"/>
  <c r="J785" i="11" s="1"/>
  <c r="G788" i="11"/>
  <c r="I788" i="11" s="1"/>
  <c r="K787" i="11"/>
  <c r="K786" i="11" s="1"/>
  <c r="K785" i="11" s="1"/>
  <c r="H787" i="11"/>
  <c r="G787" i="11"/>
  <c r="G786" i="11" s="1"/>
  <c r="H786" i="11"/>
  <c r="H785" i="11" s="1"/>
  <c r="K784" i="11"/>
  <c r="J784" i="11"/>
  <c r="J783" i="11" s="1"/>
  <c r="J782" i="11" s="1"/>
  <c r="J781" i="11" s="1"/>
  <c r="G784" i="11"/>
  <c r="I784" i="11" s="1"/>
  <c r="K783" i="11"/>
  <c r="H783" i="11"/>
  <c r="H782" i="11" s="1"/>
  <c r="H781" i="11" s="1"/>
  <c r="G783" i="11"/>
  <c r="K782" i="11"/>
  <c r="K781" i="11" s="1"/>
  <c r="G782" i="11"/>
  <c r="G781" i="11"/>
  <c r="I780" i="11"/>
  <c r="K779" i="11"/>
  <c r="J779" i="11"/>
  <c r="H779" i="11"/>
  <c r="G779" i="11"/>
  <c r="I779" i="11" s="1"/>
  <c r="K778" i="11"/>
  <c r="J778" i="11"/>
  <c r="H778" i="11"/>
  <c r="G778" i="11"/>
  <c r="I778" i="11" s="1"/>
  <c r="K777" i="11"/>
  <c r="J777" i="11"/>
  <c r="H777" i="11"/>
  <c r="G777" i="11"/>
  <c r="I777" i="11" s="1"/>
  <c r="K776" i="11"/>
  <c r="J776" i="11"/>
  <c r="H776" i="11"/>
  <c r="G776" i="11"/>
  <c r="I776" i="11" s="1"/>
  <c r="K775" i="11"/>
  <c r="J775" i="11"/>
  <c r="J774" i="11" s="1"/>
  <c r="J773" i="11" s="1"/>
  <c r="J772" i="11" s="1"/>
  <c r="G775" i="11"/>
  <c r="I775" i="11" s="1"/>
  <c r="K774" i="11"/>
  <c r="H774" i="11"/>
  <c r="G774" i="11"/>
  <c r="I774" i="11" s="1"/>
  <c r="K773" i="11"/>
  <c r="H773" i="11"/>
  <c r="G773" i="11"/>
  <c r="I773" i="11" s="1"/>
  <c r="K772" i="11"/>
  <c r="H772" i="11"/>
  <c r="G772" i="11"/>
  <c r="I772" i="11" s="1"/>
  <c r="I771" i="11"/>
  <c r="I770" i="11"/>
  <c r="I769" i="11"/>
  <c r="I768" i="11"/>
  <c r="I767" i="11"/>
  <c r="I766" i="11"/>
  <c r="I765" i="11"/>
  <c r="I764" i="11"/>
  <c r="I763" i="11"/>
  <c r="I762" i="11"/>
  <c r="I761" i="11"/>
  <c r="I760" i="11"/>
  <c r="I759" i="11"/>
  <c r="I758" i="11"/>
  <c r="I756" i="11"/>
  <c r="K755" i="11"/>
  <c r="J755" i="11"/>
  <c r="H755" i="11"/>
  <c r="G755" i="11"/>
  <c r="K754" i="11"/>
  <c r="J754" i="11"/>
  <c r="H754" i="11"/>
  <c r="G754" i="11"/>
  <c r="K753" i="11"/>
  <c r="J753" i="11"/>
  <c r="H753" i="11"/>
  <c r="G753" i="11"/>
  <c r="K752" i="11"/>
  <c r="J752" i="11"/>
  <c r="H752" i="11"/>
  <c r="G752" i="11"/>
  <c r="I751" i="11"/>
  <c r="I750" i="11"/>
  <c r="I749" i="11"/>
  <c r="J748" i="11"/>
  <c r="H748" i="11"/>
  <c r="H747" i="11" s="1"/>
  <c r="G748" i="11"/>
  <c r="J747" i="11"/>
  <c r="J746" i="11" s="1"/>
  <c r="G747" i="11"/>
  <c r="H746" i="11"/>
  <c r="I745" i="11"/>
  <c r="J744" i="11"/>
  <c r="H744" i="11"/>
  <c r="H743" i="11" s="1"/>
  <c r="G744" i="11"/>
  <c r="J743" i="11"/>
  <c r="J742" i="11" s="1"/>
  <c r="G743" i="11"/>
  <c r="H742" i="11"/>
  <c r="I741" i="11"/>
  <c r="J740" i="11"/>
  <c r="H740" i="11"/>
  <c r="H739" i="11" s="1"/>
  <c r="G740" i="11"/>
  <c r="J739" i="11"/>
  <c r="J738" i="11" s="1"/>
  <c r="G739" i="11"/>
  <c r="H738" i="11"/>
  <c r="J737" i="11"/>
  <c r="I736" i="11"/>
  <c r="J735" i="11"/>
  <c r="J734" i="11" s="1"/>
  <c r="H735" i="11"/>
  <c r="G735" i="11"/>
  <c r="H734" i="11"/>
  <c r="H733" i="11" s="1"/>
  <c r="H732" i="11" s="1"/>
  <c r="H731" i="11" s="1"/>
  <c r="H730" i="11" s="1"/>
  <c r="J733" i="11"/>
  <c r="J732" i="11" s="1"/>
  <c r="J731" i="11"/>
  <c r="J730" i="11" s="1"/>
  <c r="K729" i="11"/>
  <c r="J729" i="11"/>
  <c r="I729" i="11"/>
  <c r="J728" i="11"/>
  <c r="J727" i="11" s="1"/>
  <c r="J726" i="11" s="1"/>
  <c r="H728" i="11"/>
  <c r="G728" i="11"/>
  <c r="I728" i="11" s="1"/>
  <c r="H727" i="11"/>
  <c r="H726" i="11"/>
  <c r="K725" i="11"/>
  <c r="K724" i="11" s="1"/>
  <c r="K723" i="11" s="1"/>
  <c r="K722" i="11" s="1"/>
  <c r="J725" i="11"/>
  <c r="I725" i="11"/>
  <c r="J724" i="11"/>
  <c r="J723" i="11" s="1"/>
  <c r="H724" i="11"/>
  <c r="G724" i="11"/>
  <c r="H723" i="11"/>
  <c r="H722" i="11" s="1"/>
  <c r="J722" i="11"/>
  <c r="K721" i="11"/>
  <c r="J721" i="11"/>
  <c r="G721" i="11"/>
  <c r="I721" i="11" s="1"/>
  <c r="K720" i="11"/>
  <c r="J720" i="11"/>
  <c r="H720" i="11"/>
  <c r="G720" i="11"/>
  <c r="I720" i="11" s="1"/>
  <c r="K719" i="11"/>
  <c r="J719" i="11"/>
  <c r="H719" i="11"/>
  <c r="G719" i="11"/>
  <c r="I719" i="11" s="1"/>
  <c r="K718" i="11"/>
  <c r="J718" i="11"/>
  <c r="H718" i="11"/>
  <c r="G718" i="11"/>
  <c r="I718" i="11" s="1"/>
  <c r="K717" i="11"/>
  <c r="J717" i="11"/>
  <c r="J716" i="11" s="1"/>
  <c r="J715" i="11" s="1"/>
  <c r="J714" i="11" s="1"/>
  <c r="G717" i="11"/>
  <c r="I717" i="11" s="1"/>
  <c r="K716" i="11"/>
  <c r="K715" i="11" s="1"/>
  <c r="K714" i="11" s="1"/>
  <c r="H716" i="11"/>
  <c r="G716" i="11"/>
  <c r="H715" i="11"/>
  <c r="H714" i="11" s="1"/>
  <c r="G715" i="11"/>
  <c r="G714" i="11"/>
  <c r="K713" i="11"/>
  <c r="K712" i="11" s="1"/>
  <c r="K711" i="11" s="1"/>
  <c r="K710" i="11" s="1"/>
  <c r="J713" i="11"/>
  <c r="I713" i="11"/>
  <c r="J712" i="11"/>
  <c r="J711" i="11" s="1"/>
  <c r="J710" i="11" s="1"/>
  <c r="H712" i="11"/>
  <c r="H711" i="11" s="1"/>
  <c r="H710" i="11" s="1"/>
  <c r="G712" i="11"/>
  <c r="G711" i="11"/>
  <c r="I711" i="11" s="1"/>
  <c r="K709" i="11"/>
  <c r="K708" i="11" s="1"/>
  <c r="K707" i="11" s="1"/>
  <c r="K706" i="11" s="1"/>
  <c r="J709" i="11"/>
  <c r="I709" i="11"/>
  <c r="J708" i="11"/>
  <c r="J707" i="11" s="1"/>
  <c r="J706" i="11" s="1"/>
  <c r="H708" i="11"/>
  <c r="G708" i="11"/>
  <c r="I708" i="11" s="1"/>
  <c r="H707" i="11"/>
  <c r="G707" i="11"/>
  <c r="I707" i="11" s="1"/>
  <c r="H706" i="11"/>
  <c r="G706" i="11"/>
  <c r="I706" i="11" s="1"/>
  <c r="K705" i="11"/>
  <c r="J705" i="11"/>
  <c r="I705" i="11"/>
  <c r="K704" i="11"/>
  <c r="K703" i="11" s="1"/>
  <c r="K702" i="11" s="1"/>
  <c r="K701" i="11" s="1"/>
  <c r="J704" i="11"/>
  <c r="I704" i="11"/>
  <c r="J703" i="11"/>
  <c r="J702" i="11" s="1"/>
  <c r="J701" i="11" s="1"/>
  <c r="H703" i="11"/>
  <c r="G703" i="11"/>
  <c r="I703" i="11" s="1"/>
  <c r="H702" i="11"/>
  <c r="H701" i="11"/>
  <c r="K700" i="11"/>
  <c r="J700" i="11"/>
  <c r="J698" i="11" s="1"/>
  <c r="J697" i="11" s="1"/>
  <c r="J696" i="11" s="1"/>
  <c r="I700" i="11"/>
  <c r="K699" i="11"/>
  <c r="K698" i="11" s="1"/>
  <c r="K697" i="11" s="1"/>
  <c r="K696" i="11" s="1"/>
  <c r="J699" i="11"/>
  <c r="I699" i="11"/>
  <c r="H698" i="11"/>
  <c r="G698" i="11"/>
  <c r="I698" i="11" s="1"/>
  <c r="H697" i="11"/>
  <c r="G697" i="11"/>
  <c r="I697" i="11" s="1"/>
  <c r="H696" i="11"/>
  <c r="K695" i="11"/>
  <c r="J695" i="11"/>
  <c r="J694" i="11" s="1"/>
  <c r="J693" i="11" s="1"/>
  <c r="J692" i="11" s="1"/>
  <c r="G695" i="11"/>
  <c r="I695" i="11" s="1"/>
  <c r="K694" i="11"/>
  <c r="H694" i="11"/>
  <c r="H693" i="11" s="1"/>
  <c r="H692" i="11" s="1"/>
  <c r="G694" i="11"/>
  <c r="K693" i="11"/>
  <c r="K692" i="11" s="1"/>
  <c r="G693" i="11"/>
  <c r="G692" i="11"/>
  <c r="K691" i="11"/>
  <c r="K690" i="11" s="1"/>
  <c r="K689" i="11" s="1"/>
  <c r="K688" i="11" s="1"/>
  <c r="J691" i="11"/>
  <c r="I691" i="11"/>
  <c r="J690" i="11"/>
  <c r="H690" i="11"/>
  <c r="G690" i="11"/>
  <c r="I690" i="11" s="1"/>
  <c r="J689" i="11"/>
  <c r="J688" i="11" s="1"/>
  <c r="H689" i="11"/>
  <c r="G689" i="11"/>
  <c r="I689" i="11" s="1"/>
  <c r="H688" i="11"/>
  <c r="K687" i="11"/>
  <c r="J687" i="11"/>
  <c r="J686" i="11" s="1"/>
  <c r="J685" i="11" s="1"/>
  <c r="J684" i="11" s="1"/>
  <c r="G687" i="11"/>
  <c r="I687" i="11" s="1"/>
  <c r="K686" i="11"/>
  <c r="H686" i="11"/>
  <c r="H685" i="11" s="1"/>
  <c r="H684" i="11" s="1"/>
  <c r="G686" i="11"/>
  <c r="K685" i="11"/>
  <c r="K684" i="11" s="1"/>
  <c r="G685" i="11"/>
  <c r="G684" i="11"/>
  <c r="K683" i="11"/>
  <c r="J683" i="11"/>
  <c r="I683" i="11"/>
  <c r="G683" i="11"/>
  <c r="K682" i="11"/>
  <c r="J682" i="11"/>
  <c r="I682" i="11"/>
  <c r="G682" i="11"/>
  <c r="K681" i="11"/>
  <c r="J681" i="11"/>
  <c r="I681" i="11"/>
  <c r="G681" i="11"/>
  <c r="K680" i="11"/>
  <c r="J680" i="11"/>
  <c r="H680" i="11"/>
  <c r="G680" i="11"/>
  <c r="K679" i="11"/>
  <c r="J679" i="11"/>
  <c r="H679" i="11"/>
  <c r="G679" i="11"/>
  <c r="K678" i="11"/>
  <c r="J678" i="11"/>
  <c r="H678" i="11"/>
  <c r="G678" i="11"/>
  <c r="K677" i="11"/>
  <c r="J677" i="11"/>
  <c r="G677" i="11"/>
  <c r="I677" i="11" s="1"/>
  <c r="J676" i="11"/>
  <c r="H676" i="11"/>
  <c r="J675" i="11"/>
  <c r="J674" i="11" s="1"/>
  <c r="H675" i="11"/>
  <c r="H674" i="11"/>
  <c r="K673" i="11"/>
  <c r="J673" i="11"/>
  <c r="J672" i="11" s="1"/>
  <c r="J671" i="11" s="1"/>
  <c r="J670" i="11" s="1"/>
  <c r="I673" i="11"/>
  <c r="K672" i="11"/>
  <c r="H672" i="11"/>
  <c r="H671" i="11" s="1"/>
  <c r="H670" i="11" s="1"/>
  <c r="G672" i="11"/>
  <c r="K671" i="11"/>
  <c r="K670" i="11" s="1"/>
  <c r="G671" i="11"/>
  <c r="G670" i="11"/>
  <c r="K669" i="11"/>
  <c r="J669" i="11"/>
  <c r="I669" i="11"/>
  <c r="G669" i="11"/>
  <c r="K668" i="11"/>
  <c r="J668" i="11"/>
  <c r="H668" i="11"/>
  <c r="G668" i="11"/>
  <c r="K667" i="11"/>
  <c r="J667" i="11"/>
  <c r="H667" i="11"/>
  <c r="G667" i="11"/>
  <c r="K666" i="11"/>
  <c r="J666" i="11"/>
  <c r="H666" i="11"/>
  <c r="G666" i="11"/>
  <c r="K665" i="11"/>
  <c r="J665" i="11"/>
  <c r="J664" i="11" s="1"/>
  <c r="J663" i="11" s="1"/>
  <c r="J662" i="11" s="1"/>
  <c r="K664" i="11"/>
  <c r="G664" i="11"/>
  <c r="K663" i="11"/>
  <c r="G663" i="11"/>
  <c r="K662" i="11"/>
  <c r="G662" i="11"/>
  <c r="K661" i="11"/>
  <c r="K660" i="11" s="1"/>
  <c r="K659" i="11" s="1"/>
  <c r="K658" i="11" s="1"/>
  <c r="J661" i="11"/>
  <c r="G661" i="11"/>
  <c r="G660" i="11" s="1"/>
  <c r="J660" i="11"/>
  <c r="H660" i="11"/>
  <c r="J659" i="11"/>
  <c r="J658" i="11" s="1"/>
  <c r="H659" i="11"/>
  <c r="H658" i="11"/>
  <c r="K657" i="11"/>
  <c r="J657" i="11"/>
  <c r="J656" i="11" s="1"/>
  <c r="J655" i="11" s="1"/>
  <c r="J654" i="11" s="1"/>
  <c r="J653" i="11" s="1"/>
  <c r="I657" i="11"/>
  <c r="K656" i="11"/>
  <c r="H656" i="11"/>
  <c r="H655" i="11" s="1"/>
  <c r="H654" i="11" s="1"/>
  <c r="H653" i="11" s="1"/>
  <c r="G656" i="11"/>
  <c r="K655" i="11"/>
  <c r="K654" i="11" s="1"/>
  <c r="K653" i="11" s="1"/>
  <c r="G655" i="11"/>
  <c r="G654" i="11"/>
  <c r="G653" i="11"/>
  <c r="K652" i="11"/>
  <c r="J652" i="11"/>
  <c r="I652" i="11"/>
  <c r="G652" i="11"/>
  <c r="K651" i="11"/>
  <c r="J651" i="11"/>
  <c r="H651" i="11"/>
  <c r="G651" i="11"/>
  <c r="K650" i="11"/>
  <c r="J650" i="11"/>
  <c r="H650" i="11"/>
  <c r="G650" i="11"/>
  <c r="K649" i="11"/>
  <c r="J649" i="11"/>
  <c r="H649" i="11"/>
  <c r="G649" i="11"/>
  <c r="I648" i="11"/>
  <c r="K647" i="11"/>
  <c r="J647" i="11"/>
  <c r="H647" i="11"/>
  <c r="G647" i="11"/>
  <c r="I647" i="11" s="1"/>
  <c r="K646" i="11"/>
  <c r="J646" i="11"/>
  <c r="H646" i="11"/>
  <c r="G646" i="11"/>
  <c r="I646" i="11" s="1"/>
  <c r="K645" i="11"/>
  <c r="J645" i="11"/>
  <c r="H645" i="11"/>
  <c r="G645" i="11"/>
  <c r="I645" i="11" s="1"/>
  <c r="I644" i="11"/>
  <c r="I643" i="11"/>
  <c r="I642" i="11"/>
  <c r="J641" i="11"/>
  <c r="J640" i="11" s="1"/>
  <c r="H641" i="11"/>
  <c r="G641" i="11"/>
  <c r="H640" i="11"/>
  <c r="H639" i="11" s="1"/>
  <c r="J639" i="11"/>
  <c r="I638" i="11"/>
  <c r="J637" i="11"/>
  <c r="J636" i="11" s="1"/>
  <c r="H637" i="11"/>
  <c r="G637" i="11"/>
  <c r="H636" i="11"/>
  <c r="H635" i="11" s="1"/>
  <c r="J635" i="11"/>
  <c r="K630" i="11"/>
  <c r="J630" i="11"/>
  <c r="G630" i="11"/>
  <c r="I630" i="11" s="1"/>
  <c r="K629" i="11"/>
  <c r="K628" i="11" s="1"/>
  <c r="K627" i="11" s="1"/>
  <c r="J629" i="11"/>
  <c r="J628" i="11" s="1"/>
  <c r="H629" i="11"/>
  <c r="G629" i="11"/>
  <c r="H628" i="11"/>
  <c r="H627" i="11" s="1"/>
  <c r="J627" i="11"/>
  <c r="K626" i="11"/>
  <c r="J626" i="11"/>
  <c r="J625" i="11" s="1"/>
  <c r="J624" i="11" s="1"/>
  <c r="J623" i="11" s="1"/>
  <c r="G626" i="11"/>
  <c r="I626" i="11" s="1"/>
  <c r="K625" i="11"/>
  <c r="K624" i="11" s="1"/>
  <c r="K623" i="11" s="1"/>
  <c r="H625" i="11"/>
  <c r="H624" i="11" s="1"/>
  <c r="K622" i="11"/>
  <c r="K621" i="11" s="1"/>
  <c r="K620" i="11" s="1"/>
  <c r="K619" i="11" s="1"/>
  <c r="J622" i="11"/>
  <c r="G622" i="11"/>
  <c r="I622" i="11" s="1"/>
  <c r="J621" i="11"/>
  <c r="J620" i="11" s="1"/>
  <c r="J619" i="11" s="1"/>
  <c r="H621" i="11"/>
  <c r="G621" i="11"/>
  <c r="I621" i="11" s="1"/>
  <c r="H620" i="11"/>
  <c r="H619" i="11"/>
  <c r="I618" i="11"/>
  <c r="K617" i="11"/>
  <c r="J617" i="11"/>
  <c r="I617" i="11"/>
  <c r="G617" i="11"/>
  <c r="K616" i="11"/>
  <c r="J616" i="11"/>
  <c r="H616" i="11"/>
  <c r="H607" i="11" s="1"/>
  <c r="G616" i="11"/>
  <c r="K615" i="11"/>
  <c r="J615" i="11"/>
  <c r="H615" i="11"/>
  <c r="G615" i="11"/>
  <c r="K614" i="11"/>
  <c r="J614" i="11"/>
  <c r="H614" i="11"/>
  <c r="G614" i="11"/>
  <c r="I613" i="11"/>
  <c r="I612" i="11"/>
  <c r="I611" i="11"/>
  <c r="I610" i="11"/>
  <c r="K609" i="11"/>
  <c r="K608" i="11" s="1"/>
  <c r="K607" i="11" s="1"/>
  <c r="K606" i="11" s="1"/>
  <c r="J609" i="11"/>
  <c r="G609" i="11"/>
  <c r="I609" i="11" s="1"/>
  <c r="J608" i="11"/>
  <c r="H608" i="11"/>
  <c r="J607" i="11"/>
  <c r="J606" i="11" s="1"/>
  <c r="K604" i="11"/>
  <c r="K603" i="11" s="1"/>
  <c r="K602" i="11" s="1"/>
  <c r="K601" i="11" s="1"/>
  <c r="J604" i="11"/>
  <c r="I604" i="11"/>
  <c r="J603" i="11"/>
  <c r="H603" i="11"/>
  <c r="G603" i="11"/>
  <c r="I603" i="11" s="1"/>
  <c r="J602" i="11"/>
  <c r="J601" i="11" s="1"/>
  <c r="H602" i="11"/>
  <c r="G602" i="11"/>
  <c r="I602" i="11" s="1"/>
  <c r="H601" i="11"/>
  <c r="K600" i="11"/>
  <c r="J600" i="11"/>
  <c r="J599" i="11" s="1"/>
  <c r="J598" i="11" s="1"/>
  <c r="J597" i="11" s="1"/>
  <c r="G600" i="11"/>
  <c r="I600" i="11" s="1"/>
  <c r="K599" i="11"/>
  <c r="H599" i="11"/>
  <c r="H598" i="11" s="1"/>
  <c r="H597" i="11" s="1"/>
  <c r="G599" i="11"/>
  <c r="K598" i="11"/>
  <c r="K597" i="11" s="1"/>
  <c r="G598" i="11"/>
  <c r="G597" i="11"/>
  <c r="I596" i="11"/>
  <c r="K595" i="11"/>
  <c r="J595" i="11"/>
  <c r="J594" i="11" s="1"/>
  <c r="J593" i="11" s="1"/>
  <c r="J592" i="11" s="1"/>
  <c r="G595" i="11"/>
  <c r="I595" i="11" s="1"/>
  <c r="K594" i="11"/>
  <c r="K593" i="11" s="1"/>
  <c r="K592" i="11" s="1"/>
  <c r="H594" i="11"/>
  <c r="G594" i="11"/>
  <c r="H593" i="11"/>
  <c r="H592" i="11" s="1"/>
  <c r="G593" i="11"/>
  <c r="G592" i="11"/>
  <c r="K591" i="11"/>
  <c r="J591" i="11"/>
  <c r="I591" i="11"/>
  <c r="J590" i="11"/>
  <c r="J589" i="11" s="1"/>
  <c r="J588" i="11" s="1"/>
  <c r="H590" i="11"/>
  <c r="G590" i="11"/>
  <c r="I590" i="11" s="1"/>
  <c r="H589" i="11"/>
  <c r="H588" i="11"/>
  <c r="I587" i="11"/>
  <c r="J586" i="11"/>
  <c r="J585" i="11" s="1"/>
  <c r="H586" i="11"/>
  <c r="G586" i="11"/>
  <c r="H585" i="11"/>
  <c r="H584" i="11" s="1"/>
  <c r="J584" i="11"/>
  <c r="K583" i="11"/>
  <c r="J583" i="11"/>
  <c r="J582" i="11" s="1"/>
  <c r="J581" i="11" s="1"/>
  <c r="J580" i="11" s="1"/>
  <c r="G583" i="11"/>
  <c r="I583" i="11" s="1"/>
  <c r="K582" i="11"/>
  <c r="H582" i="11"/>
  <c r="H581" i="11" s="1"/>
  <c r="H580" i="11" s="1"/>
  <c r="H579" i="11" s="1"/>
  <c r="H578" i="11" s="1"/>
  <c r="H577" i="11" s="1"/>
  <c r="G582" i="11"/>
  <c r="K581" i="11"/>
  <c r="K580" i="11" s="1"/>
  <c r="G581" i="11"/>
  <c r="G580" i="11"/>
  <c r="K575" i="11"/>
  <c r="J575" i="11"/>
  <c r="H575" i="11"/>
  <c r="G575" i="11"/>
  <c r="I575" i="11" s="1"/>
  <c r="J574" i="11"/>
  <c r="H574" i="11"/>
  <c r="G574" i="11"/>
  <c r="I574" i="11" s="1"/>
  <c r="H573" i="11"/>
  <c r="J572" i="11"/>
  <c r="I570" i="11"/>
  <c r="I569" i="11"/>
  <c r="I568" i="11"/>
  <c r="J567" i="11"/>
  <c r="H567" i="11"/>
  <c r="H566" i="11" s="1"/>
  <c r="G567" i="11"/>
  <c r="J566" i="11"/>
  <c r="J565" i="11" s="1"/>
  <c r="G566" i="11"/>
  <c r="H565" i="11"/>
  <c r="H564" i="11" s="1"/>
  <c r="J564" i="11"/>
  <c r="K563" i="11"/>
  <c r="K562" i="11" s="1"/>
  <c r="K561" i="11" s="1"/>
  <c r="K560" i="11" s="1"/>
  <c r="J563" i="11"/>
  <c r="J467" i="11" s="1"/>
  <c r="I563" i="11"/>
  <c r="J562" i="11"/>
  <c r="J561" i="11" s="1"/>
  <c r="J560" i="11" s="1"/>
  <c r="H562" i="11"/>
  <c r="H561" i="11" s="1"/>
  <c r="H560" i="11" s="1"/>
  <c r="G562" i="11"/>
  <c r="K559" i="11"/>
  <c r="K558" i="11" s="1"/>
  <c r="K557" i="11" s="1"/>
  <c r="K556" i="11" s="1"/>
  <c r="K555" i="11" s="1"/>
  <c r="J559" i="11"/>
  <c r="I559" i="11"/>
  <c r="J558" i="11"/>
  <c r="J557" i="11" s="1"/>
  <c r="J556" i="11" s="1"/>
  <c r="J555" i="11" s="1"/>
  <c r="H558" i="11"/>
  <c r="H557" i="11" s="1"/>
  <c r="H556" i="11" s="1"/>
  <c r="H555" i="11" s="1"/>
  <c r="G558" i="11"/>
  <c r="G557" i="11"/>
  <c r="I557" i="11" s="1"/>
  <c r="K554" i="11"/>
  <c r="J554" i="11"/>
  <c r="J553" i="11" s="1"/>
  <c r="J552" i="11" s="1"/>
  <c r="J551" i="11" s="1"/>
  <c r="I554" i="11"/>
  <c r="K553" i="11"/>
  <c r="K552" i="11" s="1"/>
  <c r="H553" i="11"/>
  <c r="G553" i="11"/>
  <c r="H552" i="11"/>
  <c r="H551" i="11" s="1"/>
  <c r="K551" i="11"/>
  <c r="K548" i="11"/>
  <c r="J548" i="11"/>
  <c r="H548" i="11"/>
  <c r="G548" i="11"/>
  <c r="I548" i="11" s="1"/>
  <c r="K547" i="11"/>
  <c r="J547" i="11"/>
  <c r="H547" i="11"/>
  <c r="G547" i="11"/>
  <c r="I547" i="11" s="1"/>
  <c r="K546" i="11"/>
  <c r="J546" i="11"/>
  <c r="H546" i="11"/>
  <c r="G546" i="11"/>
  <c r="I546" i="11" s="1"/>
  <c r="K545" i="11"/>
  <c r="J545" i="11"/>
  <c r="H545" i="11"/>
  <c r="G545" i="11"/>
  <c r="I545" i="11" s="1"/>
  <c r="K544" i="11"/>
  <c r="J544" i="11"/>
  <c r="H544" i="11"/>
  <c r="G544" i="11"/>
  <c r="I544" i="11" s="1"/>
  <c r="K543" i="11"/>
  <c r="J543" i="11"/>
  <c r="H543" i="11"/>
  <c r="G543" i="11"/>
  <c r="I543" i="11" s="1"/>
  <c r="K542" i="11"/>
  <c r="J542" i="11"/>
  <c r="H542" i="11"/>
  <c r="G542" i="11"/>
  <c r="I542" i="11" s="1"/>
  <c r="K541" i="11"/>
  <c r="J541" i="11"/>
  <c r="H541" i="11"/>
  <c r="G541" i="11"/>
  <c r="I541" i="11" s="1"/>
  <c r="K540" i="11"/>
  <c r="J540" i="11"/>
  <c r="H540" i="11"/>
  <c r="G540" i="11"/>
  <c r="I540" i="11" s="1"/>
  <c r="K539" i="11"/>
  <c r="J539" i="11"/>
  <c r="H539" i="11"/>
  <c r="G539" i="11"/>
  <c r="I539" i="11" s="1"/>
  <c r="K538" i="11"/>
  <c r="J538" i="11"/>
  <c r="H538" i="11"/>
  <c r="G538" i="11"/>
  <c r="I538" i="11" s="1"/>
  <c r="K537" i="11"/>
  <c r="J537" i="11"/>
  <c r="H537" i="11"/>
  <c r="G537" i="11"/>
  <c r="I537" i="11" s="1"/>
  <c r="K536" i="11"/>
  <c r="J536" i="11"/>
  <c r="H536" i="11"/>
  <c r="G536" i="11"/>
  <c r="K535" i="11"/>
  <c r="J535" i="11"/>
  <c r="H535" i="11"/>
  <c r="G535" i="11"/>
  <c r="I535" i="11" s="1"/>
  <c r="K534" i="11"/>
  <c r="J534" i="11"/>
  <c r="H534" i="11"/>
  <c r="G534" i="11"/>
  <c r="I534" i="11" s="1"/>
  <c r="K533" i="11"/>
  <c r="J533" i="11"/>
  <c r="J532" i="11" s="1"/>
  <c r="J531" i="11" s="1"/>
  <c r="I533" i="11"/>
  <c r="K532" i="11"/>
  <c r="H532" i="11"/>
  <c r="H531" i="11" s="1"/>
  <c r="H530" i="11" s="1"/>
  <c r="H518" i="11" s="1"/>
  <c r="H503" i="11" s="1"/>
  <c r="G532" i="11"/>
  <c r="G531" i="11" s="1"/>
  <c r="K531" i="11"/>
  <c r="K530" i="11" s="1"/>
  <c r="J530" i="11"/>
  <c r="K529" i="11"/>
  <c r="J529" i="11"/>
  <c r="H529" i="11"/>
  <c r="G529" i="11"/>
  <c r="K528" i="11"/>
  <c r="J528" i="11"/>
  <c r="H528" i="11"/>
  <c r="G528" i="11"/>
  <c r="K527" i="11"/>
  <c r="J527" i="11"/>
  <c r="H527" i="11"/>
  <c r="G527" i="11"/>
  <c r="K526" i="11"/>
  <c r="J526" i="11"/>
  <c r="H526" i="11"/>
  <c r="G526" i="11"/>
  <c r="K525" i="11"/>
  <c r="J525" i="11"/>
  <c r="H525" i="11"/>
  <c r="G525" i="11"/>
  <c r="K524" i="11"/>
  <c r="J524" i="11"/>
  <c r="H524" i="11"/>
  <c r="G524" i="11"/>
  <c r="K523" i="11"/>
  <c r="J523" i="11"/>
  <c r="H523" i="11"/>
  <c r="G523" i="11"/>
  <c r="I522" i="11"/>
  <c r="J521" i="11"/>
  <c r="H521" i="11"/>
  <c r="H520" i="11" s="1"/>
  <c r="G521" i="11"/>
  <c r="J520" i="11"/>
  <c r="J519" i="11" s="1"/>
  <c r="G520" i="11"/>
  <c r="H519" i="11"/>
  <c r="K518" i="11"/>
  <c r="K503" i="11" s="1"/>
  <c r="I517" i="11"/>
  <c r="I516" i="11"/>
  <c r="I515" i="11"/>
  <c r="I514" i="11"/>
  <c r="J513" i="11"/>
  <c r="I513" i="11"/>
  <c r="J512" i="11"/>
  <c r="I512" i="11"/>
  <c r="J511" i="11"/>
  <c r="I511" i="11"/>
  <c r="I510" i="11"/>
  <c r="K509" i="11"/>
  <c r="J509" i="11"/>
  <c r="H509" i="11"/>
  <c r="G509" i="11"/>
  <c r="K508" i="11"/>
  <c r="J508" i="11"/>
  <c r="H508" i="11"/>
  <c r="G508" i="11"/>
  <c r="K507" i="11"/>
  <c r="J507" i="11"/>
  <c r="H507" i="11"/>
  <c r="G507" i="11"/>
  <c r="K506" i="11"/>
  <c r="J506" i="11"/>
  <c r="H506" i="11"/>
  <c r="G506" i="11"/>
  <c r="K505" i="11"/>
  <c r="J505" i="11"/>
  <c r="H505" i="11"/>
  <c r="G505" i="11"/>
  <c r="K504" i="11"/>
  <c r="J504" i="11"/>
  <c r="H504" i="11"/>
  <c r="G504" i="11"/>
  <c r="K502" i="11"/>
  <c r="J502" i="11"/>
  <c r="H502" i="11"/>
  <c r="G502" i="11"/>
  <c r="I502" i="11" s="1"/>
  <c r="K501" i="11"/>
  <c r="J501" i="11"/>
  <c r="H501" i="11"/>
  <c r="G501" i="11"/>
  <c r="I501" i="11" s="1"/>
  <c r="K500" i="11"/>
  <c r="J500" i="11"/>
  <c r="H500" i="11"/>
  <c r="G500" i="11"/>
  <c r="I500" i="11" s="1"/>
  <c r="K499" i="11"/>
  <c r="J499" i="11"/>
  <c r="H499" i="11"/>
  <c r="G499" i="11"/>
  <c r="I499" i="11" s="1"/>
  <c r="K498" i="11"/>
  <c r="J498" i="11"/>
  <c r="H498" i="11"/>
  <c r="G498" i="11"/>
  <c r="I498" i="11" s="1"/>
  <c r="I497" i="11"/>
  <c r="K496" i="11"/>
  <c r="J496" i="11"/>
  <c r="H496" i="11"/>
  <c r="G496" i="11"/>
  <c r="K495" i="11"/>
  <c r="K491" i="11" s="1"/>
  <c r="K490" i="11" s="1"/>
  <c r="J495" i="11"/>
  <c r="H495" i="11"/>
  <c r="H491" i="11" s="1"/>
  <c r="H490" i="11" s="1"/>
  <c r="G495" i="11"/>
  <c r="I494" i="11"/>
  <c r="K493" i="11"/>
  <c r="J493" i="11"/>
  <c r="H493" i="11"/>
  <c r="G493" i="11"/>
  <c r="I493" i="11" s="1"/>
  <c r="K492" i="11"/>
  <c r="J492" i="11"/>
  <c r="J491" i="11" s="1"/>
  <c r="J490" i="11" s="1"/>
  <c r="H492" i="11"/>
  <c r="G492" i="11"/>
  <c r="I492" i="11" s="1"/>
  <c r="G491" i="11"/>
  <c r="I491" i="11" s="1"/>
  <c r="G490" i="11"/>
  <c r="I490" i="11" s="1"/>
  <c r="I489" i="11"/>
  <c r="K488" i="11"/>
  <c r="J488" i="11"/>
  <c r="H488" i="11"/>
  <c r="G488" i="11"/>
  <c r="K487" i="11"/>
  <c r="K482" i="11" s="1"/>
  <c r="K481" i="11" s="1"/>
  <c r="K480" i="11" s="1"/>
  <c r="K475" i="11" s="1"/>
  <c r="J487" i="11"/>
  <c r="H487" i="11"/>
  <c r="H483" i="11" s="1"/>
  <c r="H482" i="11" s="1"/>
  <c r="H481" i="11" s="1"/>
  <c r="H480" i="11" s="1"/>
  <c r="G487" i="11"/>
  <c r="I486" i="11"/>
  <c r="K485" i="11"/>
  <c r="J485" i="11"/>
  <c r="H485" i="11"/>
  <c r="G485" i="11"/>
  <c r="K484" i="11"/>
  <c r="J484" i="11"/>
  <c r="H484" i="11"/>
  <c r="G484" i="11"/>
  <c r="G483" i="11" s="1"/>
  <c r="K483" i="11"/>
  <c r="J483" i="11"/>
  <c r="J482" i="11"/>
  <c r="J481" i="11"/>
  <c r="J480" i="11"/>
  <c r="I479" i="11"/>
  <c r="J478" i="11"/>
  <c r="J477" i="11" s="1"/>
  <c r="J476" i="11" s="1"/>
  <c r="H478" i="11"/>
  <c r="G478" i="11"/>
  <c r="I478" i="11" s="1"/>
  <c r="H477" i="11"/>
  <c r="H476" i="11" s="1"/>
  <c r="H475" i="11"/>
  <c r="K474" i="11"/>
  <c r="J474" i="11"/>
  <c r="H474" i="11"/>
  <c r="G474" i="11"/>
  <c r="K473" i="11"/>
  <c r="J473" i="11"/>
  <c r="H473" i="11"/>
  <c r="G473" i="11"/>
  <c r="K472" i="11"/>
  <c r="J472" i="11"/>
  <c r="H472" i="11"/>
  <c r="G472" i="11"/>
  <c r="K471" i="11"/>
  <c r="J471" i="11"/>
  <c r="H471" i="11"/>
  <c r="G471" i="11"/>
  <c r="K470" i="11"/>
  <c r="J470" i="11"/>
  <c r="H470" i="11"/>
  <c r="G470" i="11"/>
  <c r="K469" i="11"/>
  <c r="J469" i="11"/>
  <c r="H469" i="11"/>
  <c r="G469" i="11"/>
  <c r="K468" i="11"/>
  <c r="J468" i="11"/>
  <c r="H468" i="11"/>
  <c r="G468" i="11"/>
  <c r="K467" i="11"/>
  <c r="H467" i="11"/>
  <c r="G467" i="11"/>
  <c r="K466" i="11"/>
  <c r="J466" i="11"/>
  <c r="H466" i="11"/>
  <c r="G466" i="11"/>
  <c r="K465" i="11"/>
  <c r="K464" i="11" s="1"/>
  <c r="H465" i="11"/>
  <c r="H464" i="11"/>
  <c r="I463" i="11"/>
  <c r="J462" i="11"/>
  <c r="G462" i="11"/>
  <c r="J461" i="11"/>
  <c r="G461" i="11"/>
  <c r="J460" i="11"/>
  <c r="K459" i="11"/>
  <c r="K458" i="11" s="1"/>
  <c r="K457" i="11" s="1"/>
  <c r="K456" i="11" s="1"/>
  <c r="K455" i="11" s="1"/>
  <c r="K448" i="11" s="1"/>
  <c r="J459" i="11"/>
  <c r="I459" i="11"/>
  <c r="J458" i="11"/>
  <c r="J457" i="11" s="1"/>
  <c r="J456" i="11" s="1"/>
  <c r="J455" i="11" s="1"/>
  <c r="H458" i="11"/>
  <c r="H457" i="11" s="1"/>
  <c r="H456" i="11" s="1"/>
  <c r="G458" i="11"/>
  <c r="I458" i="11" s="1"/>
  <c r="I454" i="11"/>
  <c r="J453" i="11"/>
  <c r="J452" i="11" s="1"/>
  <c r="H453" i="11"/>
  <c r="G453" i="11"/>
  <c r="H452" i="11"/>
  <c r="J451" i="11"/>
  <c r="J450" i="11" s="1"/>
  <c r="J449" i="11"/>
  <c r="H447" i="11"/>
  <c r="I447" i="11" s="1"/>
  <c r="K446" i="11"/>
  <c r="J446" i="11"/>
  <c r="H446" i="11"/>
  <c r="G446" i="11"/>
  <c r="K445" i="11"/>
  <c r="J445" i="11"/>
  <c r="H445" i="11"/>
  <c r="G445" i="11"/>
  <c r="K444" i="11"/>
  <c r="J444" i="11"/>
  <c r="H444" i="11"/>
  <c r="G444" i="11"/>
  <c r="K443" i="11"/>
  <c r="J443" i="11"/>
  <c r="I443" i="11"/>
  <c r="G443" i="11"/>
  <c r="K442" i="11"/>
  <c r="K441" i="11" s="1"/>
  <c r="K440" i="11" s="1"/>
  <c r="J442" i="11"/>
  <c r="H442" i="11"/>
  <c r="H441" i="11" s="1"/>
  <c r="H440" i="11" s="1"/>
  <c r="G442" i="11"/>
  <c r="G441" i="11" s="1"/>
  <c r="J441" i="11"/>
  <c r="J440" i="11" s="1"/>
  <c r="I439" i="11"/>
  <c r="K438" i="11"/>
  <c r="J438" i="11"/>
  <c r="H438" i="11"/>
  <c r="G438" i="11"/>
  <c r="I438" i="11" s="1"/>
  <c r="K437" i="11"/>
  <c r="J437" i="11"/>
  <c r="H437" i="11"/>
  <c r="G437" i="11"/>
  <c r="I437" i="11" s="1"/>
  <c r="K436" i="11"/>
  <c r="J436" i="11"/>
  <c r="H436" i="11"/>
  <c r="G436" i="11"/>
  <c r="I436" i="11" s="1"/>
  <c r="K435" i="11"/>
  <c r="J435" i="11"/>
  <c r="H435" i="11"/>
  <c r="G435" i="11"/>
  <c r="I435" i="11" s="1"/>
  <c r="I434" i="11"/>
  <c r="K433" i="11"/>
  <c r="J433" i="11"/>
  <c r="H433" i="11"/>
  <c r="G433" i="11"/>
  <c r="K432" i="11"/>
  <c r="J432" i="11"/>
  <c r="H432" i="11"/>
  <c r="G432" i="11"/>
  <c r="K431" i="11"/>
  <c r="J431" i="11"/>
  <c r="H431" i="11"/>
  <c r="G431" i="11"/>
  <c r="I430" i="11"/>
  <c r="K429" i="11"/>
  <c r="J429" i="11"/>
  <c r="H429" i="11"/>
  <c r="G429" i="11"/>
  <c r="I429" i="11" s="1"/>
  <c r="K428" i="11"/>
  <c r="J428" i="11"/>
  <c r="H428" i="11"/>
  <c r="G428" i="11"/>
  <c r="I428" i="11" s="1"/>
  <c r="K427" i="11"/>
  <c r="J427" i="11"/>
  <c r="H427" i="11"/>
  <c r="G427" i="11"/>
  <c r="I427" i="11" s="1"/>
  <c r="K426" i="11"/>
  <c r="J426" i="11"/>
  <c r="J425" i="11" s="1"/>
  <c r="J424" i="11" s="1"/>
  <c r="J423" i="11" s="1"/>
  <c r="G426" i="11"/>
  <c r="I426" i="11" s="1"/>
  <c r="K425" i="11"/>
  <c r="K424" i="11" s="1"/>
  <c r="K423" i="11" s="1"/>
  <c r="H425" i="11"/>
  <c r="G425" i="11"/>
  <c r="H424" i="11"/>
  <c r="H423" i="11" s="1"/>
  <c r="G424" i="11"/>
  <c r="G423" i="11"/>
  <c r="K422" i="11"/>
  <c r="J422" i="11"/>
  <c r="J421" i="11" s="1"/>
  <c r="J420" i="11" s="1"/>
  <c r="J416" i="11" s="1"/>
  <c r="G422" i="11"/>
  <c r="I422" i="11" s="1"/>
  <c r="K421" i="11"/>
  <c r="H421" i="11"/>
  <c r="H417" i="11" s="1"/>
  <c r="H416" i="11" s="1"/>
  <c r="G421" i="11"/>
  <c r="K420" i="11"/>
  <c r="H420" i="11"/>
  <c r="G420" i="11"/>
  <c r="K419" i="11"/>
  <c r="K418" i="11" s="1"/>
  <c r="K417" i="11" s="1"/>
  <c r="K416" i="11" s="1"/>
  <c r="J419" i="11"/>
  <c r="G419" i="11"/>
  <c r="I419" i="11" s="1"/>
  <c r="J418" i="11"/>
  <c r="H418" i="11"/>
  <c r="G418" i="11"/>
  <c r="I418" i="11" s="1"/>
  <c r="J417" i="11"/>
  <c r="G417" i="11"/>
  <c r="G416" i="11"/>
  <c r="K414" i="11"/>
  <c r="J414" i="11"/>
  <c r="H414" i="11"/>
  <c r="G414" i="11"/>
  <c r="I414" i="11" s="1"/>
  <c r="K413" i="11"/>
  <c r="J413" i="11"/>
  <c r="H413" i="11"/>
  <c r="G413" i="11"/>
  <c r="I413" i="11" s="1"/>
  <c r="K412" i="11"/>
  <c r="J412" i="11"/>
  <c r="H412" i="11"/>
  <c r="G412" i="11"/>
  <c r="I412" i="11" s="1"/>
  <c r="K411" i="11"/>
  <c r="J411" i="11"/>
  <c r="H411" i="11"/>
  <c r="G411" i="11"/>
  <c r="I411" i="11" s="1"/>
  <c r="K410" i="11"/>
  <c r="J410" i="11"/>
  <c r="H410" i="11"/>
  <c r="G410" i="11"/>
  <c r="I410" i="11" s="1"/>
  <c r="I409" i="11"/>
  <c r="J408" i="11"/>
  <c r="J407" i="11" s="1"/>
  <c r="J406" i="11" s="1"/>
  <c r="J405" i="11" s="1"/>
  <c r="H408" i="11"/>
  <c r="G408" i="11"/>
  <c r="I408" i="11" s="1"/>
  <c r="H407" i="11"/>
  <c r="H406" i="11" s="1"/>
  <c r="H405" i="11" s="1"/>
  <c r="H388" i="11" s="1"/>
  <c r="K404" i="11"/>
  <c r="K403" i="11" s="1"/>
  <c r="K402" i="11" s="1"/>
  <c r="K401" i="11" s="1"/>
  <c r="J404" i="11"/>
  <c r="I404" i="11"/>
  <c r="J403" i="11"/>
  <c r="H403" i="11"/>
  <c r="G403" i="11"/>
  <c r="I403" i="11" s="1"/>
  <c r="J402" i="11"/>
  <c r="H402" i="11"/>
  <c r="G402" i="11"/>
  <c r="I402" i="11" s="1"/>
  <c r="J401" i="11"/>
  <c r="H401" i="11"/>
  <c r="G401" i="11"/>
  <c r="I401" i="11" s="1"/>
  <c r="K400" i="11"/>
  <c r="J400" i="11"/>
  <c r="J399" i="11" s="1"/>
  <c r="J398" i="11" s="1"/>
  <c r="J397" i="11" s="1"/>
  <c r="I400" i="11"/>
  <c r="K399" i="11"/>
  <c r="H399" i="11"/>
  <c r="G399" i="11"/>
  <c r="K398" i="11"/>
  <c r="H398" i="11"/>
  <c r="G398" i="11"/>
  <c r="K397" i="11"/>
  <c r="H397" i="11"/>
  <c r="G397" i="11"/>
  <c r="K396" i="11"/>
  <c r="K395" i="11" s="1"/>
  <c r="K394" i="11" s="1"/>
  <c r="K393" i="11" s="1"/>
  <c r="K388" i="11" s="1"/>
  <c r="K379" i="11" s="1"/>
  <c r="J396" i="11"/>
  <c r="I396" i="11"/>
  <c r="J395" i="11"/>
  <c r="H395" i="11"/>
  <c r="G395" i="11"/>
  <c r="I395" i="11" s="1"/>
  <c r="J394" i="11"/>
  <c r="H394" i="11"/>
  <c r="G394" i="11"/>
  <c r="I394" i="11" s="1"/>
  <c r="J393" i="11"/>
  <c r="J388" i="11" s="1"/>
  <c r="H393" i="11"/>
  <c r="G393" i="11"/>
  <c r="I393" i="11" s="1"/>
  <c r="I392" i="11"/>
  <c r="K391" i="11"/>
  <c r="J391" i="11"/>
  <c r="H391" i="11"/>
  <c r="G391" i="11"/>
  <c r="K390" i="11"/>
  <c r="J390" i="11"/>
  <c r="H390" i="11"/>
  <c r="G390" i="11"/>
  <c r="K389" i="11"/>
  <c r="J389" i="11"/>
  <c r="H389" i="11"/>
  <c r="G389" i="11"/>
  <c r="J387" i="11"/>
  <c r="I387" i="11"/>
  <c r="K386" i="11"/>
  <c r="J386" i="11"/>
  <c r="H386" i="11"/>
  <c r="G386" i="11"/>
  <c r="I386" i="11" s="1"/>
  <c r="K385" i="11"/>
  <c r="J385" i="11"/>
  <c r="H385" i="11"/>
  <c r="G385" i="11"/>
  <c r="I385" i="11" s="1"/>
  <c r="K384" i="11"/>
  <c r="J384" i="11"/>
  <c r="J344" i="11" s="1"/>
  <c r="K383" i="11"/>
  <c r="J383" i="11"/>
  <c r="H383" i="11"/>
  <c r="G383" i="11"/>
  <c r="K382" i="11"/>
  <c r="J382" i="11"/>
  <c r="H382" i="11"/>
  <c r="G382" i="11"/>
  <c r="K381" i="11"/>
  <c r="J381" i="11"/>
  <c r="J380" i="11" s="1"/>
  <c r="J379" i="11" s="1"/>
  <c r="H381" i="11"/>
  <c r="H380" i="11" s="1"/>
  <c r="K380" i="11"/>
  <c r="J378" i="11"/>
  <c r="I378" i="11"/>
  <c r="J377" i="11"/>
  <c r="H377" i="11"/>
  <c r="G377" i="11"/>
  <c r="I377" i="11" s="1"/>
  <c r="J376" i="11"/>
  <c r="H376" i="11"/>
  <c r="H375" i="11" s="1"/>
  <c r="H374" i="11" s="1"/>
  <c r="H373" i="11" s="1"/>
  <c r="J375" i="11"/>
  <c r="J374" i="11"/>
  <c r="J373" i="11"/>
  <c r="I372" i="11"/>
  <c r="K371" i="11"/>
  <c r="J371" i="11"/>
  <c r="J370" i="11" s="1"/>
  <c r="J369" i="11" s="1"/>
  <c r="J368" i="11" s="1"/>
  <c r="H371" i="11"/>
  <c r="H370" i="11" s="1"/>
  <c r="H369" i="11" s="1"/>
  <c r="H368" i="11" s="1"/>
  <c r="G371" i="11"/>
  <c r="K370" i="11"/>
  <c r="K369" i="11" s="1"/>
  <c r="K368" i="11" s="1"/>
  <c r="G370" i="11"/>
  <c r="K366" i="11"/>
  <c r="K365" i="11" s="1"/>
  <c r="K364" i="11" s="1"/>
  <c r="K363" i="11" s="1"/>
  <c r="K362" i="11" s="1"/>
  <c r="K361" i="11" s="1"/>
  <c r="J366" i="11"/>
  <c r="I366" i="11"/>
  <c r="J365" i="11"/>
  <c r="J364" i="11" s="1"/>
  <c r="J363" i="11" s="1"/>
  <c r="J362" i="11" s="1"/>
  <c r="J361" i="11" s="1"/>
  <c r="H365" i="11"/>
  <c r="H364" i="11" s="1"/>
  <c r="H363" i="11" s="1"/>
  <c r="H362" i="11" s="1"/>
  <c r="H361" i="11" s="1"/>
  <c r="G365" i="11"/>
  <c r="G364" i="11"/>
  <c r="I364" i="11" s="1"/>
  <c r="I360" i="11"/>
  <c r="K359" i="11"/>
  <c r="J359" i="11"/>
  <c r="J358" i="11" s="1"/>
  <c r="H359" i="11"/>
  <c r="H358" i="11" s="1"/>
  <c r="G359" i="11"/>
  <c r="K358" i="11"/>
  <c r="G358" i="11"/>
  <c r="K357" i="11"/>
  <c r="K356" i="11" s="1"/>
  <c r="K355" i="11" s="1"/>
  <c r="K354" i="11" s="1"/>
  <c r="K353" i="11" s="1"/>
  <c r="J357" i="11"/>
  <c r="J356" i="11" s="1"/>
  <c r="J355" i="11" s="1"/>
  <c r="J354" i="11" s="1"/>
  <c r="J353" i="11" s="1"/>
  <c r="I357" i="11"/>
  <c r="H356" i="11"/>
  <c r="G356" i="11"/>
  <c r="H355" i="11"/>
  <c r="H354" i="11" s="1"/>
  <c r="H353" i="11" s="1"/>
  <c r="K352" i="11"/>
  <c r="K351" i="11" s="1"/>
  <c r="K350" i="11" s="1"/>
  <c r="K349" i="11" s="1"/>
  <c r="K348" i="11" s="1"/>
  <c r="K347" i="11" s="1"/>
  <c r="J352" i="11"/>
  <c r="J351" i="11" s="1"/>
  <c r="J350" i="11" s="1"/>
  <c r="J349" i="11" s="1"/>
  <c r="J348" i="11" s="1"/>
  <c r="J347" i="11" s="1"/>
  <c r="H352" i="11"/>
  <c r="G352" i="11"/>
  <c r="I352" i="11" s="1"/>
  <c r="H351" i="11"/>
  <c r="H350" i="11" s="1"/>
  <c r="H349" i="11" s="1"/>
  <c r="H348" i="11" s="1"/>
  <c r="H347" i="11" s="1"/>
  <c r="I346" i="11"/>
  <c r="K345" i="11"/>
  <c r="H345" i="11"/>
  <c r="K344" i="11"/>
  <c r="K343" i="11" s="1"/>
  <c r="G344" i="11"/>
  <c r="K342" i="11"/>
  <c r="J342" i="11"/>
  <c r="J341" i="11" s="1"/>
  <c r="J340" i="11" s="1"/>
  <c r="H342" i="11"/>
  <c r="H341" i="11" s="1"/>
  <c r="H340" i="11" s="1"/>
  <c r="G342" i="11"/>
  <c r="K341" i="11"/>
  <c r="K340" i="11" s="1"/>
  <c r="G341" i="11"/>
  <c r="K339" i="11"/>
  <c r="K338" i="11" s="1"/>
  <c r="K337" i="11" s="1"/>
  <c r="J339" i="11"/>
  <c r="H339" i="11"/>
  <c r="H338" i="11" s="1"/>
  <c r="H337" i="11" s="1"/>
  <c r="G339" i="11"/>
  <c r="J338" i="11"/>
  <c r="J337" i="11" s="1"/>
  <c r="K335" i="11"/>
  <c r="K334" i="11" s="1"/>
  <c r="K333" i="11" s="1"/>
  <c r="J335" i="11"/>
  <c r="H335" i="11"/>
  <c r="H334" i="11" s="1"/>
  <c r="H333" i="11" s="1"/>
  <c r="G335" i="11"/>
  <c r="J334" i="11"/>
  <c r="J333" i="11" s="1"/>
  <c r="K332" i="11"/>
  <c r="J332" i="11"/>
  <c r="J331" i="11" s="1"/>
  <c r="J330" i="11" s="1"/>
  <c r="H332" i="11"/>
  <c r="H331" i="11" s="1"/>
  <c r="H330" i="11" s="1"/>
  <c r="G332" i="11"/>
  <c r="K331" i="11"/>
  <c r="K330" i="11" s="1"/>
  <c r="G331" i="11"/>
  <c r="K329" i="11"/>
  <c r="K328" i="11" s="1"/>
  <c r="K327" i="11" s="1"/>
  <c r="K326" i="11" s="1"/>
  <c r="J329" i="11"/>
  <c r="H329" i="11"/>
  <c r="H328" i="11" s="1"/>
  <c r="H327" i="11" s="1"/>
  <c r="H326" i="11" s="1"/>
  <c r="G329" i="11"/>
  <c r="J328" i="11"/>
  <c r="J327" i="11" s="1"/>
  <c r="I324" i="11"/>
  <c r="J323" i="11"/>
  <c r="H323" i="11"/>
  <c r="H322" i="11" s="1"/>
  <c r="G323" i="11"/>
  <c r="J322" i="11"/>
  <c r="J321" i="11" s="1"/>
  <c r="G322" i="11"/>
  <c r="J320" i="11"/>
  <c r="G320" i="11"/>
  <c r="I319" i="11"/>
  <c r="K318" i="11"/>
  <c r="J318" i="11"/>
  <c r="J317" i="11" s="1"/>
  <c r="H318" i="11"/>
  <c r="H317" i="11" s="1"/>
  <c r="G318" i="11"/>
  <c r="K317" i="11"/>
  <c r="G317" i="11"/>
  <c r="I316" i="11"/>
  <c r="K315" i="11"/>
  <c r="K314" i="11" s="1"/>
  <c r="J315" i="11"/>
  <c r="J314" i="11" s="1"/>
  <c r="J313" i="11" s="1"/>
  <c r="J312" i="11" s="1"/>
  <c r="H315" i="11"/>
  <c r="G315" i="11"/>
  <c r="I315" i="11" s="1"/>
  <c r="H314" i="11"/>
  <c r="H313" i="11" s="1"/>
  <c r="H312" i="11" s="1"/>
  <c r="I311" i="11"/>
  <c r="J310" i="11"/>
  <c r="J309" i="11" s="1"/>
  <c r="J308" i="11" s="1"/>
  <c r="J307" i="11" s="1"/>
  <c r="H310" i="11"/>
  <c r="G310" i="11"/>
  <c r="I310" i="11" s="1"/>
  <c r="H309" i="11"/>
  <c r="H308" i="11" s="1"/>
  <c r="H307" i="11" s="1"/>
  <c r="J305" i="11"/>
  <c r="I305" i="11"/>
  <c r="K304" i="11"/>
  <c r="J304" i="11"/>
  <c r="G304" i="11"/>
  <c r="I304" i="11" s="1"/>
  <c r="K302" i="11"/>
  <c r="J302" i="11"/>
  <c r="H302" i="11"/>
  <c r="G302" i="11"/>
  <c r="I302" i="11" s="1"/>
  <c r="K301" i="11"/>
  <c r="J301" i="11"/>
  <c r="H301" i="11"/>
  <c r="G301" i="11"/>
  <c r="I301" i="11" s="1"/>
  <c r="K300" i="11"/>
  <c r="J300" i="11"/>
  <c r="H300" i="11"/>
  <c r="G300" i="11"/>
  <c r="I300" i="11" s="1"/>
  <c r="K299" i="11"/>
  <c r="J299" i="11"/>
  <c r="H299" i="11"/>
  <c r="G299" i="11"/>
  <c r="I299" i="11" s="1"/>
  <c r="K298" i="11"/>
  <c r="J298" i="11"/>
  <c r="H298" i="11"/>
  <c r="G298" i="11"/>
  <c r="I298" i="11" s="1"/>
  <c r="I297" i="11"/>
  <c r="I296" i="11"/>
  <c r="J295" i="11"/>
  <c r="H295" i="11"/>
  <c r="H294" i="11" s="1"/>
  <c r="H293" i="11" s="1"/>
  <c r="H292" i="11" s="1"/>
  <c r="H291" i="11" s="1"/>
  <c r="H289" i="11" s="1"/>
  <c r="G295" i="11"/>
  <c r="J294" i="11"/>
  <c r="J293" i="11" s="1"/>
  <c r="J292" i="11" s="1"/>
  <c r="J291" i="11" s="1"/>
  <c r="J289" i="11" s="1"/>
  <c r="G294" i="11"/>
  <c r="K291" i="11"/>
  <c r="K289" i="11" s="1"/>
  <c r="K290" i="11"/>
  <c r="J290" i="11"/>
  <c r="H290" i="11"/>
  <c r="G290" i="11"/>
  <c r="I290" i="11" s="1"/>
  <c r="K288" i="11"/>
  <c r="J288" i="11"/>
  <c r="H288" i="11"/>
  <c r="G288" i="11"/>
  <c r="K287" i="11"/>
  <c r="J287" i="11"/>
  <c r="H287" i="11"/>
  <c r="G287" i="11"/>
  <c r="K286" i="11"/>
  <c r="J286" i="11"/>
  <c r="H286" i="11"/>
  <c r="G286" i="11"/>
  <c r="K285" i="11"/>
  <c r="J285" i="11"/>
  <c r="H285" i="11"/>
  <c r="G285" i="11"/>
  <c r="K284" i="11"/>
  <c r="J284" i="11"/>
  <c r="H284" i="11"/>
  <c r="G284" i="11"/>
  <c r="K283" i="11"/>
  <c r="J283" i="11"/>
  <c r="H283" i="11"/>
  <c r="G283" i="11"/>
  <c r="K282" i="11"/>
  <c r="J282" i="11"/>
  <c r="H282" i="11"/>
  <c r="G282" i="11"/>
  <c r="K281" i="11"/>
  <c r="J281" i="11"/>
  <c r="H281" i="11"/>
  <c r="G281" i="11"/>
  <c r="K280" i="11"/>
  <c r="J280" i="11"/>
  <c r="H280" i="11"/>
  <c r="G280" i="11"/>
  <c r="K279" i="11"/>
  <c r="J279" i="11"/>
  <c r="H279" i="11"/>
  <c r="G279" i="11"/>
  <c r="K278" i="11"/>
  <c r="J278" i="11"/>
  <c r="H278" i="11"/>
  <c r="G278" i="11"/>
  <c r="K277" i="11"/>
  <c r="J277" i="11"/>
  <c r="H277" i="11"/>
  <c r="G277" i="11"/>
  <c r="K276" i="11"/>
  <c r="J276" i="11"/>
  <c r="H276" i="11"/>
  <c r="G276" i="11"/>
  <c r="K275" i="11"/>
  <c r="J275" i="11"/>
  <c r="H275" i="11"/>
  <c r="G275" i="11"/>
  <c r="K274" i="11"/>
  <c r="J274" i="11"/>
  <c r="H274" i="11"/>
  <c r="G274" i="11"/>
  <c r="K273" i="11"/>
  <c r="J273" i="11"/>
  <c r="H273" i="11"/>
  <c r="G273" i="11"/>
  <c r="K272" i="11"/>
  <c r="J272" i="11"/>
  <c r="H272" i="11"/>
  <c r="G272" i="11"/>
  <c r="K271" i="11"/>
  <c r="J271" i="11"/>
  <c r="H271" i="11"/>
  <c r="G271" i="11"/>
  <c r="K270" i="11"/>
  <c r="J270" i="11"/>
  <c r="H270" i="11"/>
  <c r="G270" i="11"/>
  <c r="K269" i="11"/>
  <c r="J269" i="11"/>
  <c r="H269" i="11"/>
  <c r="H263" i="11" s="1"/>
  <c r="G269" i="11"/>
  <c r="K268" i="11"/>
  <c r="K267" i="11" s="1"/>
  <c r="K266" i="11" s="1"/>
  <c r="K265" i="11" s="1"/>
  <c r="K264" i="11" s="1"/>
  <c r="K263" i="11" s="1"/>
  <c r="J268" i="11"/>
  <c r="G268" i="11"/>
  <c r="I268" i="11" s="1"/>
  <c r="J267" i="11"/>
  <c r="H267" i="11"/>
  <c r="G267" i="11"/>
  <c r="I267" i="11" s="1"/>
  <c r="J266" i="11"/>
  <c r="H266" i="11"/>
  <c r="G266" i="11"/>
  <c r="I266" i="11" s="1"/>
  <c r="J265" i="11"/>
  <c r="H265" i="11"/>
  <c r="G265" i="11"/>
  <c r="I265" i="11" s="1"/>
  <c r="J264" i="11"/>
  <c r="H264" i="11"/>
  <c r="G264" i="11"/>
  <c r="I264" i="11" s="1"/>
  <c r="J263" i="11"/>
  <c r="G263" i="11"/>
  <c r="K262" i="11"/>
  <c r="J262" i="11"/>
  <c r="J261" i="11" s="1"/>
  <c r="J260" i="11" s="1"/>
  <c r="J259" i="11" s="1"/>
  <c r="J258" i="11" s="1"/>
  <c r="J257" i="11" s="1"/>
  <c r="I262" i="11"/>
  <c r="K261" i="11"/>
  <c r="H261" i="11"/>
  <c r="G261" i="11"/>
  <c r="K260" i="11"/>
  <c r="H260" i="11"/>
  <c r="G260" i="11"/>
  <c r="K259" i="11"/>
  <c r="H259" i="11"/>
  <c r="G259" i="11"/>
  <c r="K258" i="11"/>
  <c r="H258" i="11"/>
  <c r="G258" i="11"/>
  <c r="K257" i="11"/>
  <c r="H257" i="11"/>
  <c r="G257" i="11"/>
  <c r="K256" i="11"/>
  <c r="J256" i="11"/>
  <c r="H256" i="11"/>
  <c r="G256" i="11"/>
  <c r="K255" i="11"/>
  <c r="J255" i="11"/>
  <c r="H255" i="11"/>
  <c r="G255" i="11"/>
  <c r="K254" i="11"/>
  <c r="J254" i="11"/>
  <c r="H254" i="11"/>
  <c r="G254" i="11"/>
  <c r="K253" i="11"/>
  <c r="J253" i="11"/>
  <c r="H253" i="11"/>
  <c r="G253" i="11"/>
  <c r="K252" i="11"/>
  <c r="J252" i="11"/>
  <c r="H252" i="11"/>
  <c r="G252" i="11"/>
  <c r="H251" i="11"/>
  <c r="I251" i="11" s="1"/>
  <c r="K250" i="11"/>
  <c r="J250" i="11"/>
  <c r="G250" i="11"/>
  <c r="K249" i="11"/>
  <c r="J249" i="11"/>
  <c r="G249" i="11"/>
  <c r="K248" i="11"/>
  <c r="J248" i="11"/>
  <c r="G248" i="11"/>
  <c r="K247" i="11"/>
  <c r="J247" i="11"/>
  <c r="G247" i="11"/>
  <c r="H246" i="11"/>
  <c r="I246" i="11" s="1"/>
  <c r="K245" i="11"/>
  <c r="J245" i="11"/>
  <c r="J244" i="11" s="1"/>
  <c r="J243" i="11" s="1"/>
  <c r="J242" i="11" s="1"/>
  <c r="G245" i="11"/>
  <c r="N244" i="11"/>
  <c r="M244" i="11"/>
  <c r="L244" i="11"/>
  <c r="K244" i="11"/>
  <c r="K243" i="11" s="1"/>
  <c r="K242" i="11" s="1"/>
  <c r="I241" i="11"/>
  <c r="K240" i="11"/>
  <c r="J240" i="11"/>
  <c r="H240" i="11"/>
  <c r="G240" i="11"/>
  <c r="I240" i="11" s="1"/>
  <c r="K239" i="11"/>
  <c r="J239" i="11"/>
  <c r="J235" i="11" s="1"/>
  <c r="H239" i="11"/>
  <c r="G239" i="11"/>
  <c r="I239" i="11" s="1"/>
  <c r="J238" i="11"/>
  <c r="H238" i="11"/>
  <c r="H23" i="11" s="1"/>
  <c r="G238" i="11"/>
  <c r="K237" i="11"/>
  <c r="J237" i="11"/>
  <c r="H237" i="11"/>
  <c r="G237" i="11"/>
  <c r="K236" i="11"/>
  <c r="J236" i="11"/>
  <c r="H236" i="11"/>
  <c r="G236" i="11"/>
  <c r="K235" i="11"/>
  <c r="H235" i="11"/>
  <c r="I234" i="11"/>
  <c r="K233" i="11"/>
  <c r="J233" i="11"/>
  <c r="H233" i="11"/>
  <c r="G233" i="11"/>
  <c r="I233" i="11" s="1"/>
  <c r="K232" i="11"/>
  <c r="J232" i="11"/>
  <c r="H232" i="11"/>
  <c r="G232" i="11"/>
  <c r="I232" i="11" s="1"/>
  <c r="H231" i="11"/>
  <c r="G231" i="11"/>
  <c r="I231" i="11" s="1"/>
  <c r="K230" i="11"/>
  <c r="J230" i="11"/>
  <c r="H230" i="11"/>
  <c r="G230" i="11"/>
  <c r="I230" i="11" s="1"/>
  <c r="K229" i="11"/>
  <c r="J229" i="11"/>
  <c r="J228" i="11" s="1"/>
  <c r="H229" i="11"/>
  <c r="H228" i="11" s="1"/>
  <c r="K228" i="11"/>
  <c r="I227" i="11"/>
  <c r="K226" i="11"/>
  <c r="K225" i="11" s="1"/>
  <c r="K221" i="11" s="1"/>
  <c r="J226" i="11"/>
  <c r="H226" i="11"/>
  <c r="H225" i="11" s="1"/>
  <c r="H221" i="11" s="1"/>
  <c r="G226" i="11"/>
  <c r="J225" i="11"/>
  <c r="G225" i="11"/>
  <c r="K224" i="11"/>
  <c r="J224" i="11"/>
  <c r="H224" i="11"/>
  <c r="G224" i="11"/>
  <c r="I224" i="11" s="1"/>
  <c r="K223" i="11"/>
  <c r="J223" i="11"/>
  <c r="H223" i="11"/>
  <c r="G223" i="11"/>
  <c r="I223" i="11" s="1"/>
  <c r="K222" i="11"/>
  <c r="J222" i="11"/>
  <c r="J221" i="11" s="1"/>
  <c r="H222" i="11"/>
  <c r="G222" i="11"/>
  <c r="I222" i="11" s="1"/>
  <c r="I220" i="11"/>
  <c r="J219" i="11"/>
  <c r="H219" i="11"/>
  <c r="H218" i="11" s="1"/>
  <c r="H217" i="11" s="1"/>
  <c r="G219" i="11"/>
  <c r="J218" i="11"/>
  <c r="J217" i="11" s="1"/>
  <c r="G218" i="11"/>
  <c r="H216" i="11"/>
  <c r="I216" i="11" s="1"/>
  <c r="K215" i="11"/>
  <c r="J215" i="11"/>
  <c r="G215" i="11"/>
  <c r="K214" i="11"/>
  <c r="J214" i="11"/>
  <c r="G214" i="11"/>
  <c r="K213" i="11"/>
  <c r="J213" i="11"/>
  <c r="J212" i="11" s="1"/>
  <c r="J211" i="11" s="1"/>
  <c r="J210" i="11" s="1"/>
  <c r="I213" i="11"/>
  <c r="K212" i="11"/>
  <c r="H212" i="11"/>
  <c r="G212" i="11"/>
  <c r="K211" i="11"/>
  <c r="H211" i="11"/>
  <c r="G211" i="11"/>
  <c r="K210" i="11"/>
  <c r="I209" i="11"/>
  <c r="K208" i="11"/>
  <c r="J208" i="11"/>
  <c r="H208" i="11"/>
  <c r="G208" i="11"/>
  <c r="I208" i="11" s="1"/>
  <c r="K207" i="11"/>
  <c r="J207" i="11"/>
  <c r="H207" i="11"/>
  <c r="G207" i="11"/>
  <c r="I207" i="11" s="1"/>
  <c r="K206" i="11"/>
  <c r="J206" i="11"/>
  <c r="H206" i="11"/>
  <c r="G206" i="11"/>
  <c r="I206" i="11" s="1"/>
  <c r="I205" i="11"/>
  <c r="K204" i="11"/>
  <c r="J204" i="11"/>
  <c r="H204" i="11"/>
  <c r="G204" i="11"/>
  <c r="K203" i="11"/>
  <c r="J203" i="11"/>
  <c r="H203" i="11"/>
  <c r="G203" i="11"/>
  <c r="K202" i="11"/>
  <c r="J202" i="11"/>
  <c r="H202" i="11"/>
  <c r="G202" i="11"/>
  <c r="K201" i="11"/>
  <c r="J201" i="11"/>
  <c r="H201" i="11"/>
  <c r="G201" i="11"/>
  <c r="K200" i="11"/>
  <c r="J200" i="11"/>
  <c r="H200" i="11"/>
  <c r="G200" i="11"/>
  <c r="K199" i="11"/>
  <c r="J199" i="11"/>
  <c r="H199" i="11"/>
  <c r="G199" i="11"/>
  <c r="K198" i="11"/>
  <c r="K197" i="11" s="1"/>
  <c r="K196" i="11" s="1"/>
  <c r="K192" i="11" s="1"/>
  <c r="J198" i="11"/>
  <c r="I198" i="11"/>
  <c r="J197" i="11"/>
  <c r="H197" i="11"/>
  <c r="G197" i="11"/>
  <c r="I197" i="11" s="1"/>
  <c r="J196" i="11"/>
  <c r="H196" i="11"/>
  <c r="G196" i="11"/>
  <c r="I196" i="11" s="1"/>
  <c r="K195" i="11"/>
  <c r="J195" i="11"/>
  <c r="J194" i="11" s="1"/>
  <c r="J193" i="11" s="1"/>
  <c r="J192" i="11" s="1"/>
  <c r="I195" i="11"/>
  <c r="K194" i="11"/>
  <c r="H194" i="11"/>
  <c r="G194" i="11"/>
  <c r="K193" i="11"/>
  <c r="H193" i="11"/>
  <c r="G193" i="11"/>
  <c r="H192" i="11"/>
  <c r="I191" i="11"/>
  <c r="J190" i="11"/>
  <c r="J189" i="11" s="1"/>
  <c r="J172" i="11" s="1"/>
  <c r="H190" i="11"/>
  <c r="G190" i="11"/>
  <c r="I190" i="11" s="1"/>
  <c r="H189" i="11"/>
  <c r="I188" i="11"/>
  <c r="J187" i="11"/>
  <c r="H187" i="11"/>
  <c r="H186" i="11" s="1"/>
  <c r="G187" i="11"/>
  <c r="J186" i="11"/>
  <c r="G186" i="11"/>
  <c r="I185" i="11"/>
  <c r="J184" i="11"/>
  <c r="J183" i="11" s="1"/>
  <c r="J182" i="11" s="1"/>
  <c r="H184" i="11"/>
  <c r="G184" i="11"/>
  <c r="I184" i="11" s="1"/>
  <c r="H183" i="11"/>
  <c r="H182" i="11" s="1"/>
  <c r="I181" i="11"/>
  <c r="H180" i="11"/>
  <c r="H179" i="11" s="1"/>
  <c r="G180" i="11"/>
  <c r="K178" i="11"/>
  <c r="K177" i="11" s="1"/>
  <c r="K176" i="11" s="1"/>
  <c r="K172" i="11" s="1"/>
  <c r="J178" i="11"/>
  <c r="I178" i="11"/>
  <c r="J177" i="11"/>
  <c r="H177" i="11"/>
  <c r="G177" i="11"/>
  <c r="J176" i="11"/>
  <c r="H176" i="11"/>
  <c r="G176" i="11"/>
  <c r="I176" i="11" s="1"/>
  <c r="K175" i="11"/>
  <c r="J175" i="11"/>
  <c r="H175" i="11"/>
  <c r="G175" i="11"/>
  <c r="I175" i="11" s="1"/>
  <c r="K174" i="11"/>
  <c r="J174" i="11"/>
  <c r="H174" i="11"/>
  <c r="G174" i="11"/>
  <c r="I174" i="11" s="1"/>
  <c r="K173" i="11"/>
  <c r="J173" i="11"/>
  <c r="H173" i="11"/>
  <c r="G173" i="11"/>
  <c r="I173" i="11" s="1"/>
  <c r="K171" i="11"/>
  <c r="J171" i="11"/>
  <c r="H171" i="11"/>
  <c r="G171" i="11"/>
  <c r="I171" i="11" s="1"/>
  <c r="K170" i="11"/>
  <c r="J170" i="11"/>
  <c r="H170" i="11"/>
  <c r="G170" i="11"/>
  <c r="I170" i="11" s="1"/>
  <c r="K169" i="11"/>
  <c r="J169" i="11"/>
  <c r="H169" i="11"/>
  <c r="G169" i="11"/>
  <c r="I169" i="11" s="1"/>
  <c r="K168" i="11"/>
  <c r="J168" i="11"/>
  <c r="H168" i="11"/>
  <c r="G168" i="11"/>
  <c r="I168" i="11" s="1"/>
  <c r="K167" i="11"/>
  <c r="J167" i="11"/>
  <c r="H167" i="11"/>
  <c r="G167" i="11"/>
  <c r="I167" i="11" s="1"/>
  <c r="K166" i="11"/>
  <c r="J166" i="11"/>
  <c r="H166" i="11"/>
  <c r="G166" i="11"/>
  <c r="I166" i="11" s="1"/>
  <c r="K165" i="11"/>
  <c r="J165" i="11"/>
  <c r="H165" i="11"/>
  <c r="G165" i="11"/>
  <c r="I165" i="11" s="1"/>
  <c r="K164" i="11"/>
  <c r="J164" i="11"/>
  <c r="H164" i="11"/>
  <c r="G164" i="11"/>
  <c r="I164" i="11" s="1"/>
  <c r="K163" i="11"/>
  <c r="J163" i="11"/>
  <c r="H163" i="11"/>
  <c r="G163" i="11"/>
  <c r="I163" i="11" s="1"/>
  <c r="K162" i="11"/>
  <c r="J162" i="11"/>
  <c r="H162" i="11"/>
  <c r="G162" i="11"/>
  <c r="I162" i="11" s="1"/>
  <c r="K161" i="11"/>
  <c r="J161" i="11"/>
  <c r="H161" i="11"/>
  <c r="G161" i="11"/>
  <c r="I161" i="11" s="1"/>
  <c r="K160" i="11"/>
  <c r="J160" i="11"/>
  <c r="H160" i="11"/>
  <c r="G160" i="11"/>
  <c r="I160" i="11" s="1"/>
  <c r="K159" i="11"/>
  <c r="J159" i="11"/>
  <c r="J158" i="11" s="1"/>
  <c r="J157" i="11" s="1"/>
  <c r="I159" i="11"/>
  <c r="K158" i="11"/>
  <c r="H158" i="11"/>
  <c r="G158" i="11"/>
  <c r="K157" i="11"/>
  <c r="H157" i="11"/>
  <c r="G157" i="11"/>
  <c r="I156" i="11"/>
  <c r="J155" i="11"/>
  <c r="H155" i="11"/>
  <c r="H154" i="11" s="1"/>
  <c r="H150" i="11" s="1"/>
  <c r="G155" i="11"/>
  <c r="J154" i="11"/>
  <c r="G154" i="11"/>
  <c r="G150" i="11" s="1"/>
  <c r="K153" i="11"/>
  <c r="J153" i="11"/>
  <c r="J152" i="11" s="1"/>
  <c r="J151" i="11" s="1"/>
  <c r="J150" i="11" s="1"/>
  <c r="I153" i="11"/>
  <c r="K152" i="11"/>
  <c r="H152" i="11"/>
  <c r="G152" i="11"/>
  <c r="K151" i="11"/>
  <c r="H151" i="11"/>
  <c r="G151" i="11"/>
  <c r="K150" i="11"/>
  <c r="I149" i="11"/>
  <c r="J148" i="11"/>
  <c r="H148" i="11"/>
  <c r="H147" i="11" s="1"/>
  <c r="H146" i="11" s="1"/>
  <c r="G148" i="11"/>
  <c r="J147" i="11"/>
  <c r="J146" i="11" s="1"/>
  <c r="G147" i="11"/>
  <c r="G146" i="11" s="1"/>
  <c r="I145" i="11"/>
  <c r="J144" i="11"/>
  <c r="H144" i="11"/>
  <c r="H143" i="11" s="1"/>
  <c r="H139" i="11" s="1"/>
  <c r="G144" i="11"/>
  <c r="J143" i="11"/>
  <c r="G143" i="11"/>
  <c r="K142" i="11"/>
  <c r="J142" i="11"/>
  <c r="H142" i="11"/>
  <c r="G142" i="11"/>
  <c r="I142" i="11" s="1"/>
  <c r="K141" i="11"/>
  <c r="J141" i="11"/>
  <c r="H141" i="11"/>
  <c r="G141" i="11"/>
  <c r="I141" i="11" s="1"/>
  <c r="K140" i="11"/>
  <c r="J140" i="11"/>
  <c r="H140" i="11"/>
  <c r="G140" i="11"/>
  <c r="I140" i="11" s="1"/>
  <c r="K139" i="11"/>
  <c r="J139" i="11"/>
  <c r="G139" i="11"/>
  <c r="I138" i="11"/>
  <c r="K137" i="11"/>
  <c r="J137" i="11"/>
  <c r="H137" i="11"/>
  <c r="G137" i="11"/>
  <c r="K136" i="11"/>
  <c r="J136" i="11"/>
  <c r="H136" i="11"/>
  <c r="G136" i="11"/>
  <c r="K135" i="11"/>
  <c r="J135" i="11"/>
  <c r="H135" i="11"/>
  <c r="G135" i="11"/>
  <c r="I134" i="11"/>
  <c r="J133" i="11"/>
  <c r="H133" i="11"/>
  <c r="H132" i="11" s="1"/>
  <c r="H131" i="11" s="1"/>
  <c r="G133" i="11"/>
  <c r="J132" i="11"/>
  <c r="J131" i="11" s="1"/>
  <c r="G132" i="11"/>
  <c r="K130" i="11"/>
  <c r="J130" i="11"/>
  <c r="H130" i="11"/>
  <c r="H22" i="11" s="1"/>
  <c r="G130" i="11"/>
  <c r="K129" i="11"/>
  <c r="J129" i="11"/>
  <c r="H129" i="11"/>
  <c r="G129" i="11"/>
  <c r="K128" i="11"/>
  <c r="J128" i="11"/>
  <c r="H128" i="11"/>
  <c r="G128" i="11"/>
  <c r="K127" i="11"/>
  <c r="J127" i="11"/>
  <c r="H127" i="11"/>
  <c r="I126" i="11"/>
  <c r="J125" i="11"/>
  <c r="J124" i="11" s="1"/>
  <c r="J123" i="11" s="1"/>
  <c r="H125" i="11"/>
  <c r="G125" i="11"/>
  <c r="I125" i="11" s="1"/>
  <c r="H124" i="11"/>
  <c r="H123" i="11" s="1"/>
  <c r="I122" i="11"/>
  <c r="K121" i="11"/>
  <c r="K120" i="11" s="1"/>
  <c r="J121" i="11"/>
  <c r="H121" i="11"/>
  <c r="H120" i="11" s="1"/>
  <c r="G121" i="11"/>
  <c r="J120" i="11"/>
  <c r="I119" i="11"/>
  <c r="K118" i="11"/>
  <c r="J118" i="11"/>
  <c r="H118" i="11"/>
  <c r="G118" i="11"/>
  <c r="I118" i="11" s="1"/>
  <c r="I117" i="11"/>
  <c r="K116" i="11"/>
  <c r="J116" i="11"/>
  <c r="H116" i="11"/>
  <c r="H115" i="11" s="1"/>
  <c r="G116" i="11"/>
  <c r="K115" i="11"/>
  <c r="K114" i="11"/>
  <c r="K113" i="11" s="1"/>
  <c r="K112" i="11" s="1"/>
  <c r="K111" i="11" s="1"/>
  <c r="J114" i="11"/>
  <c r="J113" i="11" s="1"/>
  <c r="J112" i="11" s="1"/>
  <c r="I114" i="11"/>
  <c r="H113" i="11"/>
  <c r="G113" i="11"/>
  <c r="H112" i="11"/>
  <c r="K110" i="11"/>
  <c r="J110" i="11"/>
  <c r="J109" i="11" s="1"/>
  <c r="J108" i="11" s="1"/>
  <c r="J107" i="11" s="1"/>
  <c r="I110" i="11"/>
  <c r="K109" i="11"/>
  <c r="K108" i="11" s="1"/>
  <c r="K107" i="11" s="1"/>
  <c r="H109" i="11"/>
  <c r="G109" i="11"/>
  <c r="H108" i="11"/>
  <c r="H107" i="11" s="1"/>
  <c r="I106" i="11"/>
  <c r="K105" i="11"/>
  <c r="K104" i="11" s="1"/>
  <c r="K103" i="11" s="1"/>
  <c r="J105" i="11"/>
  <c r="J104" i="11" s="1"/>
  <c r="J103" i="11" s="1"/>
  <c r="H105" i="11"/>
  <c r="G105" i="11"/>
  <c r="I105" i="11" s="1"/>
  <c r="H104" i="11"/>
  <c r="H103" i="11" s="1"/>
  <c r="I102" i="11"/>
  <c r="K101" i="11"/>
  <c r="K100" i="11" s="1"/>
  <c r="K99" i="11" s="1"/>
  <c r="J101" i="11"/>
  <c r="H101" i="11"/>
  <c r="H100" i="11" s="1"/>
  <c r="H99" i="11" s="1"/>
  <c r="G101" i="11"/>
  <c r="J100" i="11"/>
  <c r="J99" i="11" s="1"/>
  <c r="K96" i="11"/>
  <c r="K95" i="11" s="1"/>
  <c r="K94" i="11" s="1"/>
  <c r="K93" i="11" s="1"/>
  <c r="K92" i="11" s="1"/>
  <c r="K91" i="11" s="1"/>
  <c r="J96" i="11"/>
  <c r="I96" i="11"/>
  <c r="J95" i="11"/>
  <c r="J94" i="11" s="1"/>
  <c r="J93" i="11" s="1"/>
  <c r="J92" i="11" s="1"/>
  <c r="J91" i="11" s="1"/>
  <c r="H95" i="11"/>
  <c r="H94" i="11" s="1"/>
  <c r="H93" i="11" s="1"/>
  <c r="H92" i="11" s="1"/>
  <c r="H91" i="11" s="1"/>
  <c r="G95" i="11"/>
  <c r="I95" i="11" s="1"/>
  <c r="G94" i="11"/>
  <c r="I94" i="11" s="1"/>
  <c r="I90" i="11"/>
  <c r="K89" i="11"/>
  <c r="J89" i="11"/>
  <c r="J88" i="11" s="1"/>
  <c r="J87" i="11" s="1"/>
  <c r="H89" i="11"/>
  <c r="H88" i="11" s="1"/>
  <c r="H87" i="11" s="1"/>
  <c r="G89" i="11"/>
  <c r="K88" i="11"/>
  <c r="K87" i="11" s="1"/>
  <c r="G88" i="11"/>
  <c r="J86" i="11"/>
  <c r="J85" i="11" s="1"/>
  <c r="H86" i="11"/>
  <c r="G86" i="11"/>
  <c r="I86" i="11" s="1"/>
  <c r="H85" i="11"/>
  <c r="I84" i="11"/>
  <c r="J83" i="11"/>
  <c r="H83" i="11"/>
  <c r="H82" i="11" s="1"/>
  <c r="G83" i="11"/>
  <c r="J82" i="11"/>
  <c r="G82" i="11"/>
  <c r="I81" i="11"/>
  <c r="J80" i="11"/>
  <c r="J79" i="11" s="1"/>
  <c r="J78" i="11" s="1"/>
  <c r="H80" i="11"/>
  <c r="G80" i="11"/>
  <c r="I80" i="11" s="1"/>
  <c r="H79" i="11"/>
  <c r="H78" i="11" s="1"/>
  <c r="I77" i="11"/>
  <c r="J76" i="11"/>
  <c r="H76" i="11"/>
  <c r="H75" i="11" s="1"/>
  <c r="H74" i="11" s="1"/>
  <c r="H24" i="11" s="1"/>
  <c r="H19" i="11" s="1"/>
  <c r="G76" i="11"/>
  <c r="J75" i="11"/>
  <c r="J74" i="11" s="1"/>
  <c r="G75" i="11"/>
  <c r="G74" i="11" s="1"/>
  <c r="I74" i="11" s="1"/>
  <c r="I73" i="11"/>
  <c r="J72" i="11"/>
  <c r="H72" i="11"/>
  <c r="H71" i="11" s="1"/>
  <c r="H67" i="11" s="1"/>
  <c r="G72" i="11"/>
  <c r="J71" i="11"/>
  <c r="G71" i="11"/>
  <c r="I70" i="11"/>
  <c r="J69" i="11"/>
  <c r="J68" i="11" s="1"/>
  <c r="H69" i="11"/>
  <c r="G69" i="11"/>
  <c r="I69" i="11" s="1"/>
  <c r="H68" i="11"/>
  <c r="K66" i="11"/>
  <c r="J66" i="11"/>
  <c r="J65" i="11" s="1"/>
  <c r="J64" i="11" s="1"/>
  <c r="H66" i="11"/>
  <c r="H65" i="11" s="1"/>
  <c r="H64" i="11" s="1"/>
  <c r="G66" i="11"/>
  <c r="I66" i="11" s="1"/>
  <c r="K65" i="11"/>
  <c r="K64" i="11" s="1"/>
  <c r="G65" i="11"/>
  <c r="I65" i="11" s="1"/>
  <c r="K60" i="11"/>
  <c r="J60" i="11"/>
  <c r="J59" i="11" s="1"/>
  <c r="J58" i="11" s="1"/>
  <c r="J57" i="11" s="1"/>
  <c r="I60" i="11"/>
  <c r="K59" i="11"/>
  <c r="K58" i="11" s="1"/>
  <c r="K57" i="11" s="1"/>
  <c r="K51" i="11" s="1"/>
  <c r="H59" i="11"/>
  <c r="G59" i="11"/>
  <c r="I59" i="11" s="1"/>
  <c r="H58" i="11"/>
  <c r="H57" i="11" s="1"/>
  <c r="I56" i="11"/>
  <c r="I55" i="11"/>
  <c r="J54" i="11"/>
  <c r="J53" i="11" s="1"/>
  <c r="J52" i="11" s="1"/>
  <c r="H54" i="11"/>
  <c r="G54" i="11"/>
  <c r="I54" i="11" s="1"/>
  <c r="H53" i="11"/>
  <c r="H52" i="11" s="1"/>
  <c r="I50" i="11"/>
  <c r="J49" i="11"/>
  <c r="J48" i="11" s="1"/>
  <c r="H49" i="11"/>
  <c r="G49" i="11"/>
  <c r="H48" i="11"/>
  <c r="H47" i="11" s="1"/>
  <c r="J47" i="11"/>
  <c r="K46" i="11"/>
  <c r="J46" i="11"/>
  <c r="I46" i="11"/>
  <c r="K45" i="11"/>
  <c r="K44" i="11" s="1"/>
  <c r="K43" i="11" s="1"/>
  <c r="K42" i="11" s="1"/>
  <c r="K41" i="11" s="1"/>
  <c r="H45" i="11"/>
  <c r="H44" i="11" s="1"/>
  <c r="H43" i="11" s="1"/>
  <c r="G45" i="11"/>
  <c r="G44" i="11"/>
  <c r="N41" i="11"/>
  <c r="L41" i="11"/>
  <c r="I40" i="11"/>
  <c r="K39" i="11"/>
  <c r="K38" i="11" s="1"/>
  <c r="K37" i="11" s="1"/>
  <c r="K36" i="11" s="1"/>
  <c r="K35" i="11" s="1"/>
  <c r="J39" i="11"/>
  <c r="H39" i="11"/>
  <c r="H38" i="11" s="1"/>
  <c r="H37" i="11" s="1"/>
  <c r="H36" i="11" s="1"/>
  <c r="H35" i="11" s="1"/>
  <c r="G39" i="11"/>
  <c r="J38" i="11"/>
  <c r="J37" i="11" s="1"/>
  <c r="J36" i="11" s="1"/>
  <c r="J35" i="11" s="1"/>
  <c r="I34" i="11"/>
  <c r="J33" i="11"/>
  <c r="H33" i="11"/>
  <c r="H32" i="11" s="1"/>
  <c r="G33" i="11"/>
  <c r="J32" i="11"/>
  <c r="J31" i="11" s="1"/>
  <c r="G32" i="11"/>
  <c r="H31" i="11"/>
  <c r="K30" i="11"/>
  <c r="J30" i="11"/>
  <c r="I30" i="11"/>
  <c r="J29" i="11"/>
  <c r="J28" i="11" s="1"/>
  <c r="J27" i="11" s="1"/>
  <c r="H29" i="11"/>
  <c r="H28" i="11" s="1"/>
  <c r="H27" i="11" s="1"/>
  <c r="H26" i="11" s="1"/>
  <c r="H25" i="11" s="1"/>
  <c r="K24" i="11"/>
  <c r="J24" i="11"/>
  <c r="G24" i="11"/>
  <c r="I24" i="11" s="1"/>
  <c r="K23" i="11"/>
  <c r="J23" i="11"/>
  <c r="G23" i="11"/>
  <c r="I23" i="11" s="1"/>
  <c r="J22" i="11"/>
  <c r="G22" i="11"/>
  <c r="J21" i="11"/>
  <c r="K20" i="11"/>
  <c r="J20" i="11"/>
  <c r="H20" i="11"/>
  <c r="G20" i="11"/>
  <c r="I20" i="11" s="1"/>
  <c r="H18" i="11"/>
  <c r="H213" i="10"/>
  <c r="H1062" i="10"/>
  <c r="H847" i="10"/>
  <c r="H591" i="10"/>
  <c r="H691" i="10"/>
  <c r="H657" i="10"/>
  <c r="H1146" i="10"/>
  <c r="H198" i="10"/>
  <c r="H1156" i="10"/>
  <c r="H195" i="10"/>
  <c r="H533" i="10"/>
  <c r="H159" i="10"/>
  <c r="H153" i="10"/>
  <c r="H46" i="10"/>
  <c r="H30" i="10"/>
  <c r="H387" i="10"/>
  <c r="K29" i="11" l="1"/>
  <c r="K28" i="11" s="1"/>
  <c r="K27" i="11" s="1"/>
  <c r="K26" i="11" s="1"/>
  <c r="K25" i="11" s="1"/>
  <c r="K22" i="11"/>
  <c r="K21" i="11" s="1"/>
  <c r="I32" i="11"/>
  <c r="G31" i="11"/>
  <c r="J45" i="11"/>
  <c r="J44" i="11" s="1"/>
  <c r="J43" i="11" s="1"/>
  <c r="J42" i="11" s="1"/>
  <c r="J41" i="11" s="1"/>
  <c r="M41" i="11"/>
  <c r="I483" i="11"/>
  <c r="G482" i="11"/>
  <c r="I660" i="11"/>
  <c r="G659" i="11"/>
  <c r="H42" i="11"/>
  <c r="H41" i="11" s="1"/>
  <c r="I49" i="11"/>
  <c r="G48" i="11"/>
  <c r="H321" i="11"/>
  <c r="H320" i="11"/>
  <c r="N464" i="11"/>
  <c r="J63" i="11"/>
  <c r="J62" i="11" s="1"/>
  <c r="J61" i="11" s="1"/>
  <c r="J67" i="11"/>
  <c r="H111" i="11"/>
  <c r="I132" i="11"/>
  <c r="I143" i="11"/>
  <c r="I186" i="11"/>
  <c r="I218" i="11"/>
  <c r="I225" i="11"/>
  <c r="I322" i="11"/>
  <c r="I416" i="11"/>
  <c r="J26" i="11"/>
  <c r="J25" i="11" s="1"/>
  <c r="I33" i="11"/>
  <c r="I39" i="11"/>
  <c r="G53" i="11"/>
  <c r="K63" i="11"/>
  <c r="K62" i="11" s="1"/>
  <c r="K61" i="11" s="1"/>
  <c r="H63" i="11"/>
  <c r="H62" i="11" s="1"/>
  <c r="H61" i="11" s="1"/>
  <c r="G68" i="11"/>
  <c r="I72" i="11"/>
  <c r="I76" i="11"/>
  <c r="G79" i="11"/>
  <c r="I79" i="11" s="1"/>
  <c r="I83" i="11"/>
  <c r="G85" i="11"/>
  <c r="I85" i="11" s="1"/>
  <c r="I89" i="11"/>
  <c r="I101" i="11"/>
  <c r="I113" i="11"/>
  <c r="J111" i="11"/>
  <c r="J98" i="11" s="1"/>
  <c r="J97" i="11" s="1"/>
  <c r="G115" i="11"/>
  <c r="I116" i="11"/>
  <c r="J115" i="11"/>
  <c r="I121" i="11"/>
  <c r="G124" i="11"/>
  <c r="I128" i="11"/>
  <c r="I129" i="11"/>
  <c r="I130" i="11"/>
  <c r="G131" i="11"/>
  <c r="I131" i="11" s="1"/>
  <c r="I133" i="11"/>
  <c r="I135" i="11"/>
  <c r="I136" i="11"/>
  <c r="I137" i="11"/>
  <c r="I144" i="11"/>
  <c r="I148" i="11"/>
  <c r="I151" i="11"/>
  <c r="I152" i="11"/>
  <c r="I155" i="11"/>
  <c r="I180" i="11"/>
  <c r="G183" i="11"/>
  <c r="I187" i="11"/>
  <c r="G189" i="11"/>
  <c r="I189" i="11" s="1"/>
  <c r="I193" i="11"/>
  <c r="I194" i="11"/>
  <c r="I199" i="11"/>
  <c r="I200" i="11"/>
  <c r="I201" i="11"/>
  <c r="I202" i="11"/>
  <c r="I203" i="11"/>
  <c r="G210" i="11"/>
  <c r="I211" i="11"/>
  <c r="I212" i="11"/>
  <c r="H215" i="11"/>
  <c r="H214" i="11" s="1"/>
  <c r="H210" i="11" s="1"/>
  <c r="G217" i="11"/>
  <c r="I217" i="11" s="1"/>
  <c r="I219" i="11"/>
  <c r="G221" i="11"/>
  <c r="I221" i="11" s="1"/>
  <c r="I226" i="11"/>
  <c r="G235" i="11"/>
  <c r="I235" i="11" s="1"/>
  <c r="I236" i="11"/>
  <c r="I237" i="11"/>
  <c r="I238" i="11"/>
  <c r="G244" i="11"/>
  <c r="G243" i="11" s="1"/>
  <c r="H245" i="11"/>
  <c r="H244" i="11" s="1"/>
  <c r="H243" i="11" s="1"/>
  <c r="H242" i="11" s="1"/>
  <c r="H250" i="11"/>
  <c r="H249" i="11" s="1"/>
  <c r="H248" i="11" s="1"/>
  <c r="H247" i="11" s="1"/>
  <c r="I252" i="11"/>
  <c r="I253" i="11"/>
  <c r="I254" i="11"/>
  <c r="I255" i="11"/>
  <c r="I256" i="11"/>
  <c r="I257" i="11"/>
  <c r="I258" i="11"/>
  <c r="I259" i="11"/>
  <c r="I260" i="11"/>
  <c r="I261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G309" i="11"/>
  <c r="K313" i="11"/>
  <c r="K312" i="11" s="1"/>
  <c r="I317" i="11"/>
  <c r="I318" i="11"/>
  <c r="G321" i="11"/>
  <c r="I321" i="11" s="1"/>
  <c r="I323" i="11"/>
  <c r="I329" i="11"/>
  <c r="I331" i="11"/>
  <c r="I332" i="11"/>
  <c r="I335" i="11"/>
  <c r="I339" i="11"/>
  <c r="I341" i="11"/>
  <c r="I342" i="11"/>
  <c r="J336" i="11"/>
  <c r="G345" i="11"/>
  <c r="G343" i="11" s="1"/>
  <c r="J345" i="11"/>
  <c r="J343" i="11" s="1"/>
  <c r="I356" i="11"/>
  <c r="I358" i="11"/>
  <c r="I359" i="11"/>
  <c r="I365" i="11"/>
  <c r="I370" i="11"/>
  <c r="I371" i="11"/>
  <c r="J367" i="11"/>
  <c r="M343" i="11" s="1"/>
  <c r="G376" i="11"/>
  <c r="I389" i="11"/>
  <c r="I390" i="11"/>
  <c r="I391" i="11"/>
  <c r="I397" i="11"/>
  <c r="I398" i="11"/>
  <c r="I399" i="11"/>
  <c r="G407" i="11"/>
  <c r="I420" i="11"/>
  <c r="I421" i="11"/>
  <c r="J415" i="11"/>
  <c r="H415" i="11"/>
  <c r="K415" i="11"/>
  <c r="K367" i="11" s="1"/>
  <c r="N343" i="11" s="1"/>
  <c r="I453" i="11"/>
  <c r="G452" i="11"/>
  <c r="G457" i="11"/>
  <c r="G456" i="11" s="1"/>
  <c r="J518" i="11"/>
  <c r="J503" i="11" s="1"/>
  <c r="I536" i="11"/>
  <c r="G465" i="11"/>
  <c r="G464" i="11" s="1"/>
  <c r="J465" i="11"/>
  <c r="I562" i="11"/>
  <c r="G561" i="11"/>
  <c r="I561" i="11" s="1"/>
  <c r="G573" i="11"/>
  <c r="I573" i="11" s="1"/>
  <c r="J573" i="11"/>
  <c r="J579" i="11"/>
  <c r="J578" i="11" s="1"/>
  <c r="J577" i="11" s="1"/>
  <c r="G589" i="11"/>
  <c r="K590" i="11"/>
  <c r="K589" i="11" s="1"/>
  <c r="K588" i="11" s="1"/>
  <c r="K579" i="11" s="1"/>
  <c r="K578" i="11" s="1"/>
  <c r="K577" i="11" s="1"/>
  <c r="K572" i="11"/>
  <c r="G601" i="11"/>
  <c r="I601" i="11" s="1"/>
  <c r="G608" i="11"/>
  <c r="I608" i="11" s="1"/>
  <c r="G620" i="11"/>
  <c r="J605" i="11"/>
  <c r="J576" i="11" s="1"/>
  <c r="I641" i="11"/>
  <c r="G640" i="11"/>
  <c r="G676" i="11"/>
  <c r="G688" i="11"/>
  <c r="I688" i="11" s="1"/>
  <c r="G696" i="11"/>
  <c r="I696" i="11" s="1"/>
  <c r="G702" i="11"/>
  <c r="G727" i="11"/>
  <c r="K728" i="11"/>
  <c r="K727" i="11" s="1"/>
  <c r="K726" i="11" s="1"/>
  <c r="K574" i="11"/>
  <c r="I735" i="11"/>
  <c r="G734" i="11"/>
  <c r="H737" i="11"/>
  <c r="I743" i="11"/>
  <c r="G742" i="11"/>
  <c r="I742" i="11" s="1"/>
  <c r="K839" i="11"/>
  <c r="K838" i="11" s="1"/>
  <c r="K837" i="11" s="1"/>
  <c r="J899" i="11"/>
  <c r="J898" i="11" s="1"/>
  <c r="J897" i="11" s="1"/>
  <c r="I915" i="11"/>
  <c r="G914" i="11"/>
  <c r="I914" i="11" s="1"/>
  <c r="I929" i="11"/>
  <c r="G928" i="11"/>
  <c r="J936" i="11"/>
  <c r="I958" i="11"/>
  <c r="G957" i="11"/>
  <c r="J983" i="11"/>
  <c r="J982" i="11" s="1"/>
  <c r="J981" i="11" s="1"/>
  <c r="J1022" i="11"/>
  <c r="H1063" i="11"/>
  <c r="H1058" i="11" s="1"/>
  <c r="H1057" i="11" s="1"/>
  <c r="I1071" i="11"/>
  <c r="G1070" i="11"/>
  <c r="I1097" i="11"/>
  <c r="G1096" i="11"/>
  <c r="I1109" i="11"/>
  <c r="G1108" i="11"/>
  <c r="I1154" i="11"/>
  <c r="G1153" i="11"/>
  <c r="I71" i="11"/>
  <c r="I75" i="11"/>
  <c r="I82" i="11"/>
  <c r="K98" i="11"/>
  <c r="K97" i="11" s="1"/>
  <c r="I139" i="11"/>
  <c r="I147" i="11"/>
  <c r="I154" i="11"/>
  <c r="I247" i="11"/>
  <c r="I248" i="11"/>
  <c r="I263" i="11"/>
  <c r="I320" i="11"/>
  <c r="I417" i="11"/>
  <c r="I423" i="11"/>
  <c r="H451" i="11"/>
  <c r="H450" i="11" s="1"/>
  <c r="H449" i="11"/>
  <c r="J448" i="11"/>
  <c r="J475" i="11"/>
  <c r="I520" i="11"/>
  <c r="G519" i="11"/>
  <c r="I519" i="11" s="1"/>
  <c r="I553" i="11"/>
  <c r="G552" i="11"/>
  <c r="I566" i="11"/>
  <c r="G565" i="11"/>
  <c r="I586" i="11"/>
  <c r="G585" i="11"/>
  <c r="I629" i="11"/>
  <c r="G628" i="11"/>
  <c r="I637" i="11"/>
  <c r="G636" i="11"/>
  <c r="I661" i="11"/>
  <c r="G572" i="11"/>
  <c r="G571" i="11" s="1"/>
  <c r="K676" i="11"/>
  <c r="K675" i="11" s="1"/>
  <c r="K674" i="11" s="1"/>
  <c r="K573" i="11"/>
  <c r="I724" i="11"/>
  <c r="G723" i="11"/>
  <c r="I739" i="11"/>
  <c r="G738" i="11"/>
  <c r="I747" i="11"/>
  <c r="G746" i="11"/>
  <c r="I746" i="11" s="1"/>
  <c r="J757" i="11"/>
  <c r="I850" i="11"/>
  <c r="G849" i="11"/>
  <c r="I878" i="11"/>
  <c r="G877" i="11"/>
  <c r="G876" i="11" s="1"/>
  <c r="J880" i="11"/>
  <c r="I911" i="11"/>
  <c r="G910" i="11"/>
  <c r="I1003" i="11"/>
  <c r="G1002" i="11"/>
  <c r="I1002" i="11" s="1"/>
  <c r="I1044" i="11"/>
  <c r="G1023" i="11"/>
  <c r="I1023" i="11" s="1"/>
  <c r="I1077" i="11"/>
  <c r="G1076" i="11"/>
  <c r="I1081" i="11"/>
  <c r="G1080" i="11"/>
  <c r="I1080" i="11" s="1"/>
  <c r="J1104" i="11"/>
  <c r="I1141" i="11"/>
  <c r="G1140" i="11"/>
  <c r="I1145" i="11"/>
  <c r="G1144" i="11"/>
  <c r="I1326" i="11"/>
  <c r="G1325" i="11"/>
  <c r="I1329" i="11"/>
  <c r="G1328" i="11"/>
  <c r="I1328" i="11" s="1"/>
  <c r="I1341" i="11"/>
  <c r="G1340" i="11"/>
  <c r="G1339" i="11" s="1"/>
  <c r="G1338" i="11" s="1"/>
  <c r="G1223" i="11"/>
  <c r="I1223" i="11" s="1"/>
  <c r="I1224" i="11"/>
  <c r="I424" i="11"/>
  <c r="I425" i="11"/>
  <c r="I431" i="11"/>
  <c r="I432" i="11"/>
  <c r="I433" i="11"/>
  <c r="I444" i="11"/>
  <c r="I445" i="11"/>
  <c r="I446" i="11"/>
  <c r="I466" i="11"/>
  <c r="I467" i="11"/>
  <c r="I468" i="11"/>
  <c r="I469" i="11"/>
  <c r="I470" i="11"/>
  <c r="I471" i="11"/>
  <c r="I472" i="11"/>
  <c r="I473" i="11"/>
  <c r="I474" i="11"/>
  <c r="I487" i="11"/>
  <c r="I495" i="11"/>
  <c r="I496" i="11"/>
  <c r="I504" i="11"/>
  <c r="I505" i="11"/>
  <c r="I506" i="11"/>
  <c r="I507" i="11"/>
  <c r="I508" i="11"/>
  <c r="I509" i="11"/>
  <c r="I521" i="11"/>
  <c r="I523" i="11"/>
  <c r="I524" i="11"/>
  <c r="I525" i="11"/>
  <c r="I526" i="11"/>
  <c r="I527" i="11"/>
  <c r="I528" i="11"/>
  <c r="I529" i="11"/>
  <c r="I558" i="11"/>
  <c r="I567" i="11"/>
  <c r="I580" i="11"/>
  <c r="I581" i="11"/>
  <c r="I582" i="11"/>
  <c r="I592" i="11"/>
  <c r="I593" i="11"/>
  <c r="I594" i="11"/>
  <c r="I597" i="11"/>
  <c r="I598" i="11"/>
  <c r="I614" i="11"/>
  <c r="I615" i="11"/>
  <c r="I616" i="11"/>
  <c r="I649" i="11"/>
  <c r="I650" i="11"/>
  <c r="I651" i="11"/>
  <c r="I653" i="11"/>
  <c r="I654" i="11"/>
  <c r="I655" i="11"/>
  <c r="I656" i="11"/>
  <c r="J634" i="11"/>
  <c r="J633" i="11" s="1"/>
  <c r="J632" i="11" s="1"/>
  <c r="J631" i="11" s="1"/>
  <c r="I666" i="11"/>
  <c r="I667" i="11"/>
  <c r="I668" i="11"/>
  <c r="I670" i="11"/>
  <c r="I671" i="11"/>
  <c r="I672" i="11"/>
  <c r="I678" i="11"/>
  <c r="I679" i="11"/>
  <c r="I680" i="11"/>
  <c r="I684" i="11"/>
  <c r="I685" i="11"/>
  <c r="I686" i="11"/>
  <c r="I692" i="11"/>
  <c r="I693" i="11"/>
  <c r="I694" i="11"/>
  <c r="I714" i="11"/>
  <c r="I715" i="11"/>
  <c r="I716" i="11"/>
  <c r="I740" i="11"/>
  <c r="I744" i="11"/>
  <c r="I748" i="11"/>
  <c r="I752" i="11"/>
  <c r="I753" i="11"/>
  <c r="I754" i="11"/>
  <c r="I755" i="11"/>
  <c r="I781" i="11"/>
  <c r="I782" i="11"/>
  <c r="I783" i="11"/>
  <c r="I842" i="11"/>
  <c r="I862" i="11"/>
  <c r="I872" i="11"/>
  <c r="I906" i="11"/>
  <c r="I912" i="11"/>
  <c r="I916" i="11"/>
  <c r="I925" i="11"/>
  <c r="J922" i="11"/>
  <c r="J921" i="11" s="1"/>
  <c r="J920" i="11" s="1"/>
  <c r="J919" i="11" s="1"/>
  <c r="I990" i="11"/>
  <c r="G989" i="11"/>
  <c r="I989" i="11" s="1"/>
  <c r="J1021" i="11"/>
  <c r="J1030" i="11"/>
  <c r="J1029" i="11" s="1"/>
  <c r="J1028" i="11" s="1"/>
  <c r="J1027" i="11" s="1"/>
  <c r="H1030" i="11"/>
  <c r="H1029" i="11" s="1"/>
  <c r="H1028" i="11" s="1"/>
  <c r="I1035" i="11"/>
  <c r="K1029" i="11"/>
  <c r="K1028" i="11" s="1"/>
  <c r="K1027" i="11" s="1"/>
  <c r="K1023" i="11"/>
  <c r="I1055" i="11"/>
  <c r="G1052" i="11"/>
  <c r="I1065" i="11"/>
  <c r="G1064" i="11"/>
  <c r="I1067" i="11"/>
  <c r="I1101" i="11"/>
  <c r="G1100" i="11"/>
  <c r="K1104" i="11"/>
  <c r="I1113" i="11"/>
  <c r="G1112" i="11"/>
  <c r="I1115" i="11"/>
  <c r="I1119" i="11"/>
  <c r="G1118" i="11"/>
  <c r="I1118" i="11" s="1"/>
  <c r="K1145" i="11"/>
  <c r="K1144" i="11" s="1"/>
  <c r="K1143" i="11" s="1"/>
  <c r="K1138" i="11" s="1"/>
  <c r="K1137" i="11" s="1"/>
  <c r="K1022" i="11"/>
  <c r="K1021" i="11" s="1"/>
  <c r="I1162" i="11"/>
  <c r="G1161" i="11"/>
  <c r="I1161" i="11" s="1"/>
  <c r="I1238" i="11"/>
  <c r="G1237" i="11"/>
  <c r="I1243" i="11"/>
  <c r="G1242" i="11"/>
  <c r="I1242" i="11" s="1"/>
  <c r="I1299" i="11"/>
  <c r="G1298" i="11"/>
  <c r="I1298" i="11" s="1"/>
  <c r="I1304" i="11"/>
  <c r="G1303" i="11"/>
  <c r="I1303" i="11" s="1"/>
  <c r="J1356" i="11"/>
  <c r="J1355" i="11" s="1"/>
  <c r="J1354" i="11" s="1"/>
  <c r="J1353" i="11" s="1"/>
  <c r="J1352" i="11" s="1"/>
  <c r="J1351" i="11" s="1"/>
  <c r="J1350" i="11"/>
  <c r="J1348" i="11" s="1"/>
  <c r="I1362" i="11"/>
  <c r="G1361" i="11"/>
  <c r="H966" i="11"/>
  <c r="H984" i="11"/>
  <c r="I991" i="11"/>
  <c r="I1004" i="11"/>
  <c r="I1036" i="11"/>
  <c r="I1047" i="11"/>
  <c r="I1053" i="11"/>
  <c r="I1068" i="11"/>
  <c r="I1072" i="11"/>
  <c r="I1082" i="11"/>
  <c r="I1090" i="11"/>
  <c r="I1091" i="11"/>
  <c r="I1092" i="11"/>
  <c r="I1102" i="11"/>
  <c r="I1132" i="11"/>
  <c r="I1133" i="11"/>
  <c r="I1134" i="11"/>
  <c r="I1135" i="11"/>
  <c r="I1157" i="11"/>
  <c r="I1163" i="11"/>
  <c r="I1168" i="11"/>
  <c r="I1171" i="11"/>
  <c r="I1172" i="11"/>
  <c r="I1173" i="11"/>
  <c r="I1174" i="11"/>
  <c r="I1175" i="11"/>
  <c r="I1176" i="11"/>
  <c r="I1179" i="11"/>
  <c r="I1180" i="11"/>
  <c r="I1181" i="11"/>
  <c r="I1184" i="11"/>
  <c r="I1185" i="11"/>
  <c r="I1186" i="11"/>
  <c r="I1187" i="11"/>
  <c r="I1188" i="11"/>
  <c r="I1189" i="11"/>
  <c r="K1160" i="11"/>
  <c r="K1159" i="11" s="1"/>
  <c r="H1160" i="11"/>
  <c r="H1159" i="11" s="1"/>
  <c r="I1207" i="11"/>
  <c r="G1206" i="11"/>
  <c r="I1206" i="11" s="1"/>
  <c r="I1213" i="11"/>
  <c r="G1212" i="11"/>
  <c r="I1254" i="11"/>
  <c r="G1253" i="11"/>
  <c r="K1260" i="11"/>
  <c r="J1251" i="11"/>
  <c r="I1296" i="11"/>
  <c r="G1295" i="11"/>
  <c r="I1295" i="11" s="1"/>
  <c r="I1307" i="11"/>
  <c r="G1306" i="11"/>
  <c r="I1306" i="11" s="1"/>
  <c r="I1327" i="11"/>
  <c r="G1272" i="11"/>
  <c r="I1345" i="11"/>
  <c r="G1344" i="11"/>
  <c r="I1344" i="11" s="1"/>
  <c r="K1348" i="11"/>
  <c r="I1367" i="11"/>
  <c r="G1366" i="11"/>
  <c r="J1364" i="11"/>
  <c r="J1194" i="11"/>
  <c r="J1193" i="11" s="1"/>
  <c r="J1160" i="11" s="1"/>
  <c r="J1159" i="11" s="1"/>
  <c r="I1203" i="11"/>
  <c r="I1208" i="11"/>
  <c r="H1222" i="11"/>
  <c r="H1221" i="11" s="1"/>
  <c r="I1239" i="11"/>
  <c r="I1248" i="11"/>
  <c r="I1249" i="11"/>
  <c r="I1273" i="11"/>
  <c r="I1300" i="11"/>
  <c r="I1308" i="11"/>
  <c r="I1334" i="11"/>
  <c r="I1335" i="11"/>
  <c r="J1331" i="11"/>
  <c r="I1342" i="11"/>
  <c r="I1346" i="11"/>
  <c r="I1349" i="11"/>
  <c r="I1350" i="11"/>
  <c r="H1364" i="11"/>
  <c r="I1380" i="11"/>
  <c r="G1149" i="11"/>
  <c r="I31" i="11"/>
  <c r="I146" i="11"/>
  <c r="J19" i="11"/>
  <c r="I294" i="11"/>
  <c r="G19" i="11"/>
  <c r="I19" i="11" s="1"/>
  <c r="L19" i="11"/>
  <c r="G293" i="11"/>
  <c r="I295" i="11"/>
  <c r="K17" i="11"/>
  <c r="N17" i="11"/>
  <c r="I1339" i="11"/>
  <c r="I1340" i="11"/>
  <c r="I910" i="11"/>
  <c r="I905" i="11"/>
  <c r="I877" i="11"/>
  <c r="J571" i="11"/>
  <c r="I876" i="11"/>
  <c r="M19" i="11"/>
  <c r="G710" i="11"/>
  <c r="I712" i="11"/>
  <c r="I484" i="11"/>
  <c r="I485" i="11"/>
  <c r="G477" i="11"/>
  <c r="I488" i="11"/>
  <c r="I204" i="11"/>
  <c r="H51" i="11"/>
  <c r="J51" i="11"/>
  <c r="M21" i="11" s="1"/>
  <c r="I157" i="11"/>
  <c r="I158" i="11"/>
  <c r="H983" i="11"/>
  <c r="H982" i="11" s="1"/>
  <c r="H981" i="11" s="1"/>
  <c r="H1027" i="11"/>
  <c r="H1026" i="11" s="1"/>
  <c r="I1059" i="11"/>
  <c r="I1060" i="11"/>
  <c r="I1061" i="11"/>
  <c r="I109" i="11"/>
  <c r="H572" i="11"/>
  <c r="H571" i="11" s="1"/>
  <c r="I571" i="11" s="1"/>
  <c r="H664" i="11"/>
  <c r="H663" i="11" s="1"/>
  <c r="H662" i="11" s="1"/>
  <c r="H634" i="11" s="1"/>
  <c r="I599" i="11"/>
  <c r="H379" i="11"/>
  <c r="H344" i="11"/>
  <c r="H343" i="11" s="1"/>
  <c r="I382" i="11"/>
  <c r="I383" i="11"/>
  <c r="I45" i="11"/>
  <c r="H1200" i="11"/>
  <c r="H1199" i="11" s="1"/>
  <c r="K1149" i="11"/>
  <c r="N18" i="11" s="1"/>
  <c r="K1222" i="11"/>
  <c r="K1221" i="11" s="1"/>
  <c r="K1200" i="11" s="1"/>
  <c r="K1199" i="11" s="1"/>
  <c r="J1222" i="11"/>
  <c r="J1221" i="11" s="1"/>
  <c r="I1149" i="11"/>
  <c r="L18" i="11"/>
  <c r="G18" i="11"/>
  <c r="I18" i="11" s="1"/>
  <c r="J1149" i="11"/>
  <c r="I1148" i="11"/>
  <c r="H1021" i="11"/>
  <c r="I1022" i="11"/>
  <c r="I464" i="11"/>
  <c r="I465" i="11"/>
  <c r="I345" i="11"/>
  <c r="H367" i="11"/>
  <c r="G381" i="11"/>
  <c r="G380" i="11" s="1"/>
  <c r="I381" i="11"/>
  <c r="I210" i="11"/>
  <c r="G192" i="11"/>
  <c r="I192" i="11" s="1"/>
  <c r="G179" i="11"/>
  <c r="I179" i="11" s="1"/>
  <c r="I172" i="11" s="1"/>
  <c r="I177" i="11"/>
  <c r="H98" i="11"/>
  <c r="H97" i="11" s="1"/>
  <c r="H172" i="11"/>
  <c r="G172" i="11"/>
  <c r="I150" i="11"/>
  <c r="H21" i="11"/>
  <c r="I22" i="11"/>
  <c r="G21" i="11"/>
  <c r="I21" i="11" s="1"/>
  <c r="I44" i="11"/>
  <c r="I88" i="11"/>
  <c r="I115" i="11"/>
  <c r="I243" i="11"/>
  <c r="G242" i="11"/>
  <c r="I242" i="11" s="1"/>
  <c r="I441" i="11"/>
  <c r="G440" i="11"/>
  <c r="I531" i="11"/>
  <c r="G530" i="11"/>
  <c r="H623" i="11"/>
  <c r="H606" i="11"/>
  <c r="I794" i="11"/>
  <c r="G793" i="11"/>
  <c r="I793" i="11" s="1"/>
  <c r="I810" i="11"/>
  <c r="G809" i="11"/>
  <c r="I809" i="11" s="1"/>
  <c r="I828" i="11"/>
  <c r="G827" i="11"/>
  <c r="I827" i="11" s="1"/>
  <c r="I845" i="11"/>
  <c r="G844" i="11"/>
  <c r="G29" i="11"/>
  <c r="G38" i="11"/>
  <c r="G43" i="11"/>
  <c r="G58" i="11"/>
  <c r="G64" i="11"/>
  <c r="G78" i="11"/>
  <c r="I78" i="11" s="1"/>
  <c r="G87" i="11"/>
  <c r="I87" i="11" s="1"/>
  <c r="G93" i="11"/>
  <c r="G100" i="11"/>
  <c r="G104" i="11"/>
  <c r="G108" i="11"/>
  <c r="G112" i="11"/>
  <c r="G120" i="11"/>
  <c r="I120" i="11" s="1"/>
  <c r="G127" i="11"/>
  <c r="I127" i="11" s="1"/>
  <c r="J326" i="11"/>
  <c r="J325" i="11" s="1"/>
  <c r="K325" i="11"/>
  <c r="K306" i="11" s="1"/>
  <c r="K303" i="11" s="1"/>
  <c r="K336" i="11"/>
  <c r="H336" i="11"/>
  <c r="J550" i="11"/>
  <c r="H550" i="11"/>
  <c r="H549" i="11" s="1"/>
  <c r="K550" i="11"/>
  <c r="I710" i="11"/>
  <c r="K757" i="11"/>
  <c r="H757" i="11"/>
  <c r="J839" i="11"/>
  <c r="J838" i="11" s="1"/>
  <c r="J837" i="11" s="1"/>
  <c r="J836" i="11" s="1"/>
  <c r="I456" i="11"/>
  <c r="G455" i="11"/>
  <c r="K605" i="11"/>
  <c r="N576" i="11"/>
  <c r="I786" i="11"/>
  <c r="G785" i="11"/>
  <c r="I802" i="11"/>
  <c r="G801" i="11"/>
  <c r="I801" i="11" s="1"/>
  <c r="I820" i="11"/>
  <c r="G819" i="11"/>
  <c r="I819" i="11" s="1"/>
  <c r="J306" i="11"/>
  <c r="J303" i="11" s="1"/>
  <c r="H325" i="11"/>
  <c r="H306" i="11" s="1"/>
  <c r="H303" i="11" s="1"/>
  <c r="K634" i="11"/>
  <c r="K633" i="11" s="1"/>
  <c r="K632" i="11" s="1"/>
  <c r="K631" i="11" s="1"/>
  <c r="H839" i="11"/>
  <c r="H838" i="11" s="1"/>
  <c r="H837" i="11" s="1"/>
  <c r="I855" i="11"/>
  <c r="G854" i="11"/>
  <c r="I870" i="11"/>
  <c r="G869" i="11"/>
  <c r="I869" i="11" s="1"/>
  <c r="I923" i="11"/>
  <c r="I995" i="11"/>
  <c r="G994" i="11"/>
  <c r="J1026" i="11"/>
  <c r="M1021" i="11"/>
  <c r="N1021" i="11"/>
  <c r="K1026" i="11"/>
  <c r="G229" i="11"/>
  <c r="I244" i="11"/>
  <c r="G314" i="11"/>
  <c r="G328" i="11"/>
  <c r="G330" i="11"/>
  <c r="I330" i="11" s="1"/>
  <c r="G334" i="11"/>
  <c r="G338" i="11"/>
  <c r="G340" i="11"/>
  <c r="G351" i="11"/>
  <c r="G355" i="11"/>
  <c r="G363" i="11"/>
  <c r="G369" i="11"/>
  <c r="I442" i="11"/>
  <c r="I457" i="11"/>
  <c r="I532" i="11"/>
  <c r="G556" i="11"/>
  <c r="G560" i="11"/>
  <c r="I560" i="11" s="1"/>
  <c r="I787" i="11"/>
  <c r="I795" i="11"/>
  <c r="I803" i="11"/>
  <c r="I811" i="11"/>
  <c r="I821" i="11"/>
  <c r="I829" i="11"/>
  <c r="I846" i="11"/>
  <c r="I857" i="11"/>
  <c r="I858" i="11"/>
  <c r="K880" i="11"/>
  <c r="K836" i="11" s="1"/>
  <c r="K980" i="11"/>
  <c r="I890" i="11"/>
  <c r="G889" i="11"/>
  <c r="I889" i="11" s="1"/>
  <c r="I932" i="11"/>
  <c r="G931" i="11"/>
  <c r="I931" i="11" s="1"/>
  <c r="I945" i="11"/>
  <c r="G944" i="11"/>
  <c r="I1007" i="11"/>
  <c r="G1006" i="11"/>
  <c r="I1031" i="11"/>
  <c r="H462" i="11"/>
  <c r="H461" i="11" s="1"/>
  <c r="H460" i="11" s="1"/>
  <c r="H455" i="11" s="1"/>
  <c r="H448" i="11" s="1"/>
  <c r="G625" i="11"/>
  <c r="G791" i="11"/>
  <c r="G799" i="11"/>
  <c r="G807" i="11"/>
  <c r="G815" i="11"/>
  <c r="G825" i="11"/>
  <c r="G834" i="11"/>
  <c r="G856" i="11"/>
  <c r="I856" i="11" s="1"/>
  <c r="I860" i="11"/>
  <c r="I864" i="11"/>
  <c r="I866" i="11"/>
  <c r="I881" i="11"/>
  <c r="H880" i="11"/>
  <c r="H899" i="11"/>
  <c r="H898" i="11" s="1"/>
  <c r="H897" i="11" s="1"/>
  <c r="I904" i="11"/>
  <c r="K921" i="11"/>
  <c r="K920" i="11" s="1"/>
  <c r="K919" i="11" s="1"/>
  <c r="H921" i="11"/>
  <c r="H920" i="11" s="1"/>
  <c r="H919" i="11" s="1"/>
  <c r="H936" i="11"/>
  <c r="K966" i="11"/>
  <c r="J966" i="11"/>
  <c r="J918" i="11" s="1"/>
  <c r="H980" i="11"/>
  <c r="J1013" i="11"/>
  <c r="J1001" i="11" s="1"/>
  <c r="J980" i="11" s="1"/>
  <c r="H1287" i="11"/>
  <c r="H1286" i="11"/>
  <c r="H1285" i="11" s="1"/>
  <c r="H1284" i="11" s="1"/>
  <c r="I867" i="11"/>
  <c r="I871" i="11"/>
  <c r="I882" i="11"/>
  <c r="I891" i="11"/>
  <c r="I924" i="11"/>
  <c r="I933" i="11"/>
  <c r="I946" i="11"/>
  <c r="I996" i="11"/>
  <c r="I1008" i="11"/>
  <c r="I1032" i="11"/>
  <c r="K1251" i="11"/>
  <c r="G887" i="11"/>
  <c r="G895" i="11"/>
  <c r="G902" i="11"/>
  <c r="G940" i="11"/>
  <c r="G952" i="11"/>
  <c r="G964" i="11"/>
  <c r="G969" i="11"/>
  <c r="G978" i="11"/>
  <c r="G987" i="11"/>
  <c r="G1016" i="11"/>
  <c r="G1019" i="11"/>
  <c r="I1194" i="11"/>
  <c r="I1202" i="11"/>
  <c r="J1200" i="11"/>
  <c r="J1199" i="11" s="1"/>
  <c r="I1229" i="11"/>
  <c r="I1257" i="11"/>
  <c r="H1260" i="11"/>
  <c r="H1251" i="11" s="1"/>
  <c r="G1038" i="11"/>
  <c r="I1038" i="11" s="1"/>
  <c r="G1043" i="11"/>
  <c r="G1046" i="11"/>
  <c r="G1167" i="11"/>
  <c r="G1193" i="11"/>
  <c r="I1193" i="11" s="1"/>
  <c r="G1201" i="11"/>
  <c r="G1219" i="11"/>
  <c r="G1225" i="11"/>
  <c r="I1225" i="11" s="1"/>
  <c r="G1228" i="11"/>
  <c r="G1234" i="11"/>
  <c r="G1241" i="11"/>
  <c r="I1241" i="11" s="1"/>
  <c r="G1247" i="11"/>
  <c r="G1256" i="11"/>
  <c r="I1256" i="11" s="1"/>
  <c r="G1262" i="11"/>
  <c r="G1265" i="11"/>
  <c r="G1268" i="11"/>
  <c r="G1292" i="11"/>
  <c r="G1333" i="11"/>
  <c r="G1348" i="11"/>
  <c r="I1348" i="11" s="1"/>
  <c r="G1356" i="11"/>
  <c r="G1369" i="11"/>
  <c r="I1369" i="11" s="1"/>
  <c r="G1378" i="11"/>
  <c r="H400" i="10"/>
  <c r="H463" i="10"/>
  <c r="J1147" i="11" l="1"/>
  <c r="K576" i="11"/>
  <c r="I343" i="11"/>
  <c r="I1366" i="11"/>
  <c r="G1365" i="11"/>
  <c r="I1365" i="11" s="1"/>
  <c r="I1361" i="11"/>
  <c r="G1360" i="11"/>
  <c r="I1237" i="11"/>
  <c r="G1236" i="11"/>
  <c r="I1236" i="11" s="1"/>
  <c r="G1114" i="11"/>
  <c r="I1114" i="11" s="1"/>
  <c r="I1112" i="11"/>
  <c r="G1111" i="11"/>
  <c r="I1064" i="11"/>
  <c r="G1063" i="11"/>
  <c r="I1063" i="11" s="1"/>
  <c r="I1052" i="11"/>
  <c r="G1051" i="11"/>
  <c r="I1051" i="11" s="1"/>
  <c r="I1076" i="11"/>
  <c r="G1075" i="11"/>
  <c r="I1075" i="11" s="1"/>
  <c r="I738" i="11"/>
  <c r="G737" i="11"/>
  <c r="I737" i="11" s="1"/>
  <c r="I723" i="11"/>
  <c r="G722" i="11"/>
  <c r="I722" i="11" s="1"/>
  <c r="I636" i="11"/>
  <c r="G635" i="11"/>
  <c r="I635" i="11" s="1"/>
  <c r="I628" i="11"/>
  <c r="G627" i="11"/>
  <c r="I627" i="11" s="1"/>
  <c r="I585" i="11"/>
  <c r="G584" i="11"/>
  <c r="I584" i="11" s="1"/>
  <c r="I565" i="11"/>
  <c r="G564" i="11"/>
  <c r="I564" i="11" s="1"/>
  <c r="I552" i="11"/>
  <c r="G551" i="11"/>
  <c r="I551" i="11" s="1"/>
  <c r="I928" i="11"/>
  <c r="G927" i="11"/>
  <c r="I702" i="11"/>
  <c r="G701" i="11"/>
  <c r="I701" i="11" s="1"/>
  <c r="I640" i="11"/>
  <c r="G639" i="11"/>
  <c r="I639" i="11" s="1"/>
  <c r="K571" i="11"/>
  <c r="I589" i="11"/>
  <c r="G588" i="11"/>
  <c r="J464" i="11"/>
  <c r="J17" i="11"/>
  <c r="I407" i="11"/>
  <c r="G406" i="11"/>
  <c r="I183" i="11"/>
  <c r="G182" i="11"/>
  <c r="I182" i="11" s="1"/>
  <c r="I53" i="11"/>
  <c r="G52" i="11"/>
  <c r="I52" i="11" s="1"/>
  <c r="I249" i="11"/>
  <c r="I215" i="11"/>
  <c r="M17" i="11"/>
  <c r="H918" i="11"/>
  <c r="H605" i="11"/>
  <c r="H576" i="11" s="1"/>
  <c r="I344" i="11"/>
  <c r="I1272" i="11"/>
  <c r="G1271" i="11"/>
  <c r="I1271" i="11" s="1"/>
  <c r="I1253" i="11"/>
  <c r="G1252" i="11"/>
  <c r="I1252" i="11" s="1"/>
  <c r="I1212" i="11"/>
  <c r="G1211" i="11"/>
  <c r="I1100" i="11"/>
  <c r="G1099" i="11"/>
  <c r="I1099" i="11" s="1"/>
  <c r="I1338" i="11"/>
  <c r="G1337" i="11"/>
  <c r="I1337" i="11" s="1"/>
  <c r="I1325" i="11"/>
  <c r="G1324" i="11"/>
  <c r="I1144" i="11"/>
  <c r="G1143" i="11"/>
  <c r="I1140" i="11"/>
  <c r="G1139" i="11"/>
  <c r="I1139" i="11" s="1"/>
  <c r="I849" i="11"/>
  <c r="G848" i="11"/>
  <c r="I848" i="11" s="1"/>
  <c r="I1153" i="11"/>
  <c r="G1152" i="11"/>
  <c r="I1108" i="11"/>
  <c r="G1107" i="11"/>
  <c r="I1096" i="11"/>
  <c r="G1095" i="11"/>
  <c r="I1070" i="11"/>
  <c r="G1058" i="11"/>
  <c r="G1021" i="11"/>
  <c r="I1021" i="11" s="1"/>
  <c r="I957" i="11"/>
  <c r="G956" i="11"/>
  <c r="I734" i="11"/>
  <c r="G733" i="11"/>
  <c r="N19" i="11"/>
  <c r="K19" i="11"/>
  <c r="I727" i="11"/>
  <c r="G726" i="11"/>
  <c r="I726" i="11" s="1"/>
  <c r="I676" i="11"/>
  <c r="G675" i="11"/>
  <c r="I620" i="11"/>
  <c r="G619" i="11"/>
  <c r="I619" i="11" s="1"/>
  <c r="M464" i="11"/>
  <c r="I452" i="11"/>
  <c r="G451" i="11"/>
  <c r="G449" i="11"/>
  <c r="I449" i="11" s="1"/>
  <c r="I376" i="11"/>
  <c r="G375" i="11"/>
  <c r="I309" i="11"/>
  <c r="G308" i="11"/>
  <c r="I124" i="11"/>
  <c r="G123" i="11"/>
  <c r="I123" i="11" s="1"/>
  <c r="I68" i="11"/>
  <c r="G67" i="11"/>
  <c r="I67" i="11" s="1"/>
  <c r="I250" i="11"/>
  <c r="I245" i="11"/>
  <c r="I214" i="11"/>
  <c r="I48" i="11"/>
  <c r="G47" i="11"/>
  <c r="I47" i="11" s="1"/>
  <c r="I659" i="11"/>
  <c r="G658" i="11"/>
  <c r="I658" i="11" s="1"/>
  <c r="I482" i="11"/>
  <c r="G481" i="11"/>
  <c r="N21" i="11"/>
  <c r="I293" i="11"/>
  <c r="G292" i="11"/>
  <c r="H1147" i="11"/>
  <c r="I477" i="11"/>
  <c r="G476" i="11"/>
  <c r="I476" i="11" s="1"/>
  <c r="H633" i="11"/>
  <c r="I662" i="11"/>
  <c r="I572" i="11"/>
  <c r="H17" i="11"/>
  <c r="H16" i="11" s="1"/>
  <c r="I663" i="11"/>
  <c r="I664" i="11"/>
  <c r="N1147" i="11"/>
  <c r="K18" i="11"/>
  <c r="K16" i="11" s="1"/>
  <c r="M18" i="11"/>
  <c r="J18" i="11"/>
  <c r="J16" i="11" s="1"/>
  <c r="I380" i="11"/>
  <c r="M571" i="11"/>
  <c r="G1377" i="11"/>
  <c r="I1378" i="11"/>
  <c r="G1291" i="11"/>
  <c r="I1292" i="11"/>
  <c r="G1264" i="11"/>
  <c r="I1264" i="11" s="1"/>
  <c r="I1265" i="11"/>
  <c r="G1227" i="11"/>
  <c r="I1227" i="11" s="1"/>
  <c r="I1228" i="11"/>
  <c r="I1201" i="11"/>
  <c r="G1166" i="11"/>
  <c r="I1167" i="11"/>
  <c r="G1042" i="11"/>
  <c r="I1043" i="11"/>
  <c r="I1019" i="11"/>
  <c r="G1018" i="11"/>
  <c r="I987" i="11"/>
  <c r="G986" i="11"/>
  <c r="I969" i="11"/>
  <c r="G968" i="11"/>
  <c r="I952" i="11"/>
  <c r="G951" i="11"/>
  <c r="I902" i="11"/>
  <c r="G901" i="11"/>
  <c r="I887" i="11"/>
  <c r="G886" i="11"/>
  <c r="I825" i="11"/>
  <c r="G824" i="11"/>
  <c r="I807" i="11"/>
  <c r="G806" i="11"/>
  <c r="I791" i="11"/>
  <c r="G790" i="11"/>
  <c r="G555" i="11"/>
  <c r="I556" i="11"/>
  <c r="G368" i="11"/>
  <c r="I369" i="11"/>
  <c r="G354" i="11"/>
  <c r="I355" i="11"/>
  <c r="I340" i="11"/>
  <c r="G333" i="11"/>
  <c r="I333" i="11" s="1"/>
  <c r="I334" i="11"/>
  <c r="G327" i="11"/>
  <c r="I328" i="11"/>
  <c r="G228" i="11"/>
  <c r="I228" i="11" s="1"/>
  <c r="I229" i="11"/>
  <c r="G107" i="11"/>
  <c r="I107" i="11" s="1"/>
  <c r="I108" i="11"/>
  <c r="G99" i="11"/>
  <c r="I100" i="11"/>
  <c r="G63" i="11"/>
  <c r="I64" i="11"/>
  <c r="G37" i="11"/>
  <c r="I38" i="11"/>
  <c r="I844" i="11"/>
  <c r="G518" i="11"/>
  <c r="I530" i="11"/>
  <c r="I440" i="11"/>
  <c r="G415" i="11"/>
  <c r="I415" i="11" s="1"/>
  <c r="G1364" i="11"/>
  <c r="I1364" i="11" s="1"/>
  <c r="G1222" i="11"/>
  <c r="K1147" i="11"/>
  <c r="M1147" i="11"/>
  <c r="K918" i="11"/>
  <c r="M16" i="11"/>
  <c r="N571" i="11"/>
  <c r="I462" i="11"/>
  <c r="I460" i="11"/>
  <c r="G1355" i="11"/>
  <c r="I1356" i="11"/>
  <c r="G1332" i="11"/>
  <c r="I1333" i="11"/>
  <c r="G1267" i="11"/>
  <c r="I1267" i="11" s="1"/>
  <c r="I1268" i="11"/>
  <c r="G1261" i="11"/>
  <c r="I1262" i="11"/>
  <c r="G1246" i="11"/>
  <c r="I1246" i="11" s="1"/>
  <c r="I1247" i="11"/>
  <c r="G1233" i="11"/>
  <c r="I1234" i="11"/>
  <c r="G1218" i="11"/>
  <c r="I1219" i="11"/>
  <c r="G1045" i="11"/>
  <c r="I1046" i="11"/>
  <c r="I1016" i="11"/>
  <c r="G1015" i="11"/>
  <c r="I978" i="11"/>
  <c r="G977" i="11"/>
  <c r="I964" i="11"/>
  <c r="G963" i="11"/>
  <c r="I940" i="11"/>
  <c r="G939" i="11"/>
  <c r="I895" i="11"/>
  <c r="G894" i="11"/>
  <c r="I834" i="11"/>
  <c r="G833" i="11"/>
  <c r="I815" i="11"/>
  <c r="G814" i="11"/>
  <c r="I799" i="11"/>
  <c r="G798" i="11"/>
  <c r="I625" i="11"/>
  <c r="G624" i="11"/>
  <c r="G607" i="11"/>
  <c r="I1006" i="11"/>
  <c r="G943" i="11"/>
  <c r="I944" i="11"/>
  <c r="G362" i="11"/>
  <c r="I363" i="11"/>
  <c r="G350" i="11"/>
  <c r="I351" i="11"/>
  <c r="G337" i="11"/>
  <c r="I337" i="11" s="1"/>
  <c r="I338" i="11"/>
  <c r="G313" i="11"/>
  <c r="I314" i="11"/>
  <c r="G993" i="11"/>
  <c r="I993" i="11" s="1"/>
  <c r="I994" i="11"/>
  <c r="I854" i="11"/>
  <c r="G853" i="11"/>
  <c r="I785" i="11"/>
  <c r="I455" i="11"/>
  <c r="G448" i="11"/>
  <c r="I448" i="11" s="1"/>
  <c r="G111" i="11"/>
  <c r="I111" i="11" s="1"/>
  <c r="I112" i="11"/>
  <c r="G103" i="11"/>
  <c r="I103" i="11" s="1"/>
  <c r="I104" i="11"/>
  <c r="G92" i="11"/>
  <c r="I93" i="11"/>
  <c r="G57" i="11"/>
  <c r="I58" i="11"/>
  <c r="G42" i="11"/>
  <c r="I43" i="11"/>
  <c r="G28" i="11"/>
  <c r="I29" i="11"/>
  <c r="G1030" i="11"/>
  <c r="I1030" i="11" s="1"/>
  <c r="H836" i="11"/>
  <c r="N16" i="11"/>
  <c r="I461" i="11"/>
  <c r="H384" i="10"/>
  <c r="I181" i="10"/>
  <c r="H180" i="10"/>
  <c r="H179" i="10" s="1"/>
  <c r="G180" i="10"/>
  <c r="G179" i="10" s="1"/>
  <c r="I179" i="10" s="1"/>
  <c r="I481" i="11" l="1"/>
  <c r="G480" i="11"/>
  <c r="I451" i="11"/>
  <c r="G450" i="11"/>
  <c r="I450" i="11" s="1"/>
  <c r="I1058" i="11"/>
  <c r="I1095" i="11"/>
  <c r="G1094" i="11"/>
  <c r="I1094" i="11" s="1"/>
  <c r="I1107" i="11"/>
  <c r="G1106" i="11"/>
  <c r="I1152" i="11"/>
  <c r="G1151" i="11"/>
  <c r="I1151" i="11" s="1"/>
  <c r="I1143" i="11"/>
  <c r="G1138" i="11"/>
  <c r="I1324" i="11"/>
  <c r="G1323" i="11"/>
  <c r="I1211" i="11"/>
  <c r="G1210" i="11"/>
  <c r="I1210" i="11" s="1"/>
  <c r="I406" i="11"/>
  <c r="G405" i="11"/>
  <c r="I588" i="11"/>
  <c r="G579" i="11"/>
  <c r="I1360" i="11"/>
  <c r="G1359" i="11"/>
  <c r="I308" i="11"/>
  <c r="G307" i="11"/>
  <c r="I307" i="11" s="1"/>
  <c r="I375" i="11"/>
  <c r="G374" i="11"/>
  <c r="I675" i="11"/>
  <c r="G674" i="11"/>
  <c r="I674" i="11" s="1"/>
  <c r="I733" i="11"/>
  <c r="G732" i="11"/>
  <c r="I956" i="11"/>
  <c r="G955" i="11"/>
  <c r="I927" i="11"/>
  <c r="G922" i="11"/>
  <c r="I1111" i="11"/>
  <c r="G1110" i="11"/>
  <c r="I292" i="11"/>
  <c r="G291" i="11"/>
  <c r="H632" i="11"/>
  <c r="G852" i="11"/>
  <c r="I853" i="11"/>
  <c r="G606" i="11"/>
  <c r="I607" i="11"/>
  <c r="I1045" i="11"/>
  <c r="I1218" i="11"/>
  <c r="G1217" i="11"/>
  <c r="I1217" i="11" s="1"/>
  <c r="I1233" i="11"/>
  <c r="G1232" i="11"/>
  <c r="I1232" i="11" s="1"/>
  <c r="I1261" i="11"/>
  <c r="G1260" i="11"/>
  <c r="I1332" i="11"/>
  <c r="G1331" i="11"/>
  <c r="I1331" i="11" s="1"/>
  <c r="I1355" i="11"/>
  <c r="G1354" i="11"/>
  <c r="G1221" i="11"/>
  <c r="I1222" i="11"/>
  <c r="G789" i="11"/>
  <c r="I790" i="11"/>
  <c r="G805" i="11"/>
  <c r="I805" i="11" s="1"/>
  <c r="I806" i="11"/>
  <c r="G823" i="11"/>
  <c r="I823" i="11" s="1"/>
  <c r="I824" i="11"/>
  <c r="G885" i="11"/>
  <c r="I886" i="11"/>
  <c r="G900" i="11"/>
  <c r="I901" i="11"/>
  <c r="G950" i="11"/>
  <c r="I951" i="11"/>
  <c r="G967" i="11"/>
  <c r="I968" i="11"/>
  <c r="G985" i="11"/>
  <c r="I986" i="11"/>
  <c r="I1018" i="11"/>
  <c r="G336" i="11"/>
  <c r="I336" i="11" s="1"/>
  <c r="I28" i="11"/>
  <c r="G27" i="11"/>
  <c r="I42" i="11"/>
  <c r="G41" i="11"/>
  <c r="I41" i="11" s="1"/>
  <c r="I57" i="11"/>
  <c r="G51" i="11"/>
  <c r="I51" i="11" s="1"/>
  <c r="I92" i="11"/>
  <c r="G91" i="11"/>
  <c r="I91" i="11" s="1"/>
  <c r="I313" i="11"/>
  <c r="G312" i="11"/>
  <c r="I350" i="11"/>
  <c r="G349" i="11"/>
  <c r="I362" i="11"/>
  <c r="G361" i="11"/>
  <c r="I361" i="11" s="1"/>
  <c r="I943" i="11"/>
  <c r="G942" i="11"/>
  <c r="I942" i="11" s="1"/>
  <c r="G623" i="11"/>
  <c r="I623" i="11" s="1"/>
  <c r="I624" i="11"/>
  <c r="G797" i="11"/>
  <c r="I797" i="11" s="1"/>
  <c r="I798" i="11"/>
  <c r="G813" i="11"/>
  <c r="I813" i="11" s="1"/>
  <c r="I814" i="11"/>
  <c r="G832" i="11"/>
  <c r="I832" i="11" s="1"/>
  <c r="I833" i="11"/>
  <c r="G893" i="11"/>
  <c r="I893" i="11" s="1"/>
  <c r="I894" i="11"/>
  <c r="G938" i="11"/>
  <c r="I939" i="11"/>
  <c r="G962" i="11"/>
  <c r="I963" i="11"/>
  <c r="G976" i="11"/>
  <c r="I977" i="11"/>
  <c r="G1014" i="11"/>
  <c r="I1014" i="11" s="1"/>
  <c r="I1015" i="11"/>
  <c r="I518" i="11"/>
  <c r="G503" i="11"/>
  <c r="I37" i="11"/>
  <c r="G36" i="11"/>
  <c r="I63" i="11"/>
  <c r="G62" i="11"/>
  <c r="I99" i="11"/>
  <c r="G98" i="11"/>
  <c r="I327" i="11"/>
  <c r="G326" i="11"/>
  <c r="I354" i="11"/>
  <c r="G353" i="11"/>
  <c r="I353" i="11" s="1"/>
  <c r="I368" i="11"/>
  <c r="I555" i="11"/>
  <c r="G550" i="11"/>
  <c r="I1042" i="11"/>
  <c r="G1041" i="11"/>
  <c r="I1041" i="11" s="1"/>
  <c r="I1166" i="11"/>
  <c r="G1160" i="11"/>
  <c r="I1291" i="11"/>
  <c r="G1286" i="11"/>
  <c r="G1287" i="11"/>
  <c r="I1287" i="11" s="1"/>
  <c r="I1377" i="11"/>
  <c r="G1376" i="11"/>
  <c r="I180" i="10"/>
  <c r="H459" i="10"/>
  <c r="I459" i="10" s="1"/>
  <c r="H212" i="10"/>
  <c r="H211" i="10" s="1"/>
  <c r="H178" i="10"/>
  <c r="H177" i="10" s="1"/>
  <c r="H176" i="10" s="1"/>
  <c r="H96" i="10"/>
  <c r="H404" i="10"/>
  <c r="H138" i="10"/>
  <c r="H137" i="10" s="1"/>
  <c r="H136" i="10" s="1"/>
  <c r="H135" i="10" s="1"/>
  <c r="K1381" i="10"/>
  <c r="K1380" i="10" s="1"/>
  <c r="K1379" i="10" s="1"/>
  <c r="K1378" i="10" s="1"/>
  <c r="K1377" i="10" s="1"/>
  <c r="K1376" i="10" s="1"/>
  <c r="K1375" i="10" s="1"/>
  <c r="K1374" i="10" s="1"/>
  <c r="J1381" i="10"/>
  <c r="G1381" i="10"/>
  <c r="I1381" i="10" s="1"/>
  <c r="J1380" i="10"/>
  <c r="J1379" i="10" s="1"/>
  <c r="J1378" i="10" s="1"/>
  <c r="J1377" i="10" s="1"/>
  <c r="J1376" i="10" s="1"/>
  <c r="J1375" i="10" s="1"/>
  <c r="J1374" i="10" s="1"/>
  <c r="H1380" i="10"/>
  <c r="H1379" i="10" s="1"/>
  <c r="H1378" i="10" s="1"/>
  <c r="H1377" i="10" s="1"/>
  <c r="H1376" i="10" s="1"/>
  <c r="H1374" i="10"/>
  <c r="I1373" i="10"/>
  <c r="K1371" i="10"/>
  <c r="J1371" i="10"/>
  <c r="J1370" i="10" s="1"/>
  <c r="H1371" i="10"/>
  <c r="H1370" i="10" s="1"/>
  <c r="H1369" i="10" s="1"/>
  <c r="G1371" i="10"/>
  <c r="K1370" i="10"/>
  <c r="K1369" i="10" s="1"/>
  <c r="K1364" i="10" s="1"/>
  <c r="G1370" i="10"/>
  <c r="J1369" i="10"/>
  <c r="I1368" i="10"/>
  <c r="J1367" i="10"/>
  <c r="J1366" i="10" s="1"/>
  <c r="J1365" i="10" s="1"/>
  <c r="J1364" i="10" s="1"/>
  <c r="H1367" i="10"/>
  <c r="G1367" i="10"/>
  <c r="G1366" i="10" s="1"/>
  <c r="H1366" i="10"/>
  <c r="H1365" i="10" s="1"/>
  <c r="I1363" i="10"/>
  <c r="J1362" i="10"/>
  <c r="J1361" i="10" s="1"/>
  <c r="J1360" i="10" s="1"/>
  <c r="J1359" i="10" s="1"/>
  <c r="J1358" i="10" s="1"/>
  <c r="H1362" i="10"/>
  <c r="G1362" i="10"/>
  <c r="I1362" i="10" s="1"/>
  <c r="H1361" i="10"/>
  <c r="H1360" i="10" s="1"/>
  <c r="H1359" i="10" s="1"/>
  <c r="H1358" i="10" s="1"/>
  <c r="K1357" i="10"/>
  <c r="K1356" i="10" s="1"/>
  <c r="K1355" i="10" s="1"/>
  <c r="K1354" i="10" s="1"/>
  <c r="K1353" i="10" s="1"/>
  <c r="K1352" i="10" s="1"/>
  <c r="K1351" i="10" s="1"/>
  <c r="J1357" i="10"/>
  <c r="G1357" i="10"/>
  <c r="H1356" i="10"/>
  <c r="H1355" i="10" s="1"/>
  <c r="H1354" i="10" s="1"/>
  <c r="H1353" i="10" s="1"/>
  <c r="H1352" i="10"/>
  <c r="H1351" i="10" s="1"/>
  <c r="H1350" i="10"/>
  <c r="K1349" i="10"/>
  <c r="J1349" i="10"/>
  <c r="G1349" i="10"/>
  <c r="I1347" i="10"/>
  <c r="J1346" i="10"/>
  <c r="J1345" i="10" s="1"/>
  <c r="J1344" i="10" s="1"/>
  <c r="H1346" i="10"/>
  <c r="G1346" i="10"/>
  <c r="I1346" i="10" s="1"/>
  <c r="H1345" i="10"/>
  <c r="H1344" i="10" s="1"/>
  <c r="I1343" i="10"/>
  <c r="J1342" i="10"/>
  <c r="J1341" i="10" s="1"/>
  <c r="J1340" i="10" s="1"/>
  <c r="J1339" i="10" s="1"/>
  <c r="J1338" i="10" s="1"/>
  <c r="J1337" i="10" s="1"/>
  <c r="H1342" i="10"/>
  <c r="H1341" i="10" s="1"/>
  <c r="G1342" i="10"/>
  <c r="G1341" i="10" s="1"/>
  <c r="G1340" i="10" s="1"/>
  <c r="G1339" i="10" s="1"/>
  <c r="G1338" i="10" s="1"/>
  <c r="G1337" i="10" s="1"/>
  <c r="H1340" i="10"/>
  <c r="H1339" i="10" s="1"/>
  <c r="H1338" i="10" s="1"/>
  <c r="H1337" i="10" s="1"/>
  <c r="I1336" i="10"/>
  <c r="K1335" i="10"/>
  <c r="J1335" i="10"/>
  <c r="J1334" i="10" s="1"/>
  <c r="H1335" i="10"/>
  <c r="H1334" i="10" s="1"/>
  <c r="G1335" i="10"/>
  <c r="K1334" i="10"/>
  <c r="K1333" i="10" s="1"/>
  <c r="K1332" i="10" s="1"/>
  <c r="K1331" i="10" s="1"/>
  <c r="G1334" i="10"/>
  <c r="J1333" i="10"/>
  <c r="J1332" i="10" s="1"/>
  <c r="H1333" i="10"/>
  <c r="H1332" i="10" s="1"/>
  <c r="I1330" i="10"/>
  <c r="H1329" i="10"/>
  <c r="H1328" i="10" s="1"/>
  <c r="G1329" i="10"/>
  <c r="I1329" i="10" s="1"/>
  <c r="K1327" i="10"/>
  <c r="K1326" i="10" s="1"/>
  <c r="K1325" i="10" s="1"/>
  <c r="K1324" i="10" s="1"/>
  <c r="K1323" i="10" s="1"/>
  <c r="K1322" i="10" s="1"/>
  <c r="K1274" i="10" s="1"/>
  <c r="J1327" i="10"/>
  <c r="G1327" i="10"/>
  <c r="H1326" i="10"/>
  <c r="H1325" i="10" s="1"/>
  <c r="H1324" i="10" s="1"/>
  <c r="H1323" i="10" s="1"/>
  <c r="H1322" i="10"/>
  <c r="I1321" i="10"/>
  <c r="I1320" i="10"/>
  <c r="I1319" i="10"/>
  <c r="I1318" i="10"/>
  <c r="I1317" i="10"/>
  <c r="I1316" i="10"/>
  <c r="I1315" i="10"/>
  <c r="I1314" i="10"/>
  <c r="I1313" i="10"/>
  <c r="I1312" i="10"/>
  <c r="I1311" i="10"/>
  <c r="I1310" i="10"/>
  <c r="J1309" i="10"/>
  <c r="I1309" i="10"/>
  <c r="J1308" i="10"/>
  <c r="H1308" i="10"/>
  <c r="H1307" i="10" s="1"/>
  <c r="G1308" i="10"/>
  <c r="J1307" i="10"/>
  <c r="G1307" i="10"/>
  <c r="I1307" i="10" s="1"/>
  <c r="J1306" i="10"/>
  <c r="H1306" i="10"/>
  <c r="I1305" i="10"/>
  <c r="H1304" i="10"/>
  <c r="H1303" i="10" s="1"/>
  <c r="G1304" i="10"/>
  <c r="I1302" i="10"/>
  <c r="J1301" i="10"/>
  <c r="I1301" i="10"/>
  <c r="J1300" i="10"/>
  <c r="H1300" i="10"/>
  <c r="H1299" i="10" s="1"/>
  <c r="H1298" i="10" s="1"/>
  <c r="G1300" i="10"/>
  <c r="J1299" i="10"/>
  <c r="G1299" i="10"/>
  <c r="J1298" i="10"/>
  <c r="G1298" i="10"/>
  <c r="I1297" i="10"/>
  <c r="H1296" i="10"/>
  <c r="H1295" i="10" s="1"/>
  <c r="G1296" i="10"/>
  <c r="G1295" i="10"/>
  <c r="I1295" i="10" s="1"/>
  <c r="I1294" i="10"/>
  <c r="H1293" i="10"/>
  <c r="G1293" i="10"/>
  <c r="G1292" i="10" s="1"/>
  <c r="H1292" i="10"/>
  <c r="G1291" i="10"/>
  <c r="J1290" i="10"/>
  <c r="I1290" i="10"/>
  <c r="J1289" i="10"/>
  <c r="I1289" i="10"/>
  <c r="J1288" i="10"/>
  <c r="I1288" i="10"/>
  <c r="J1283" i="10"/>
  <c r="I1283" i="10"/>
  <c r="J1282" i="10"/>
  <c r="I1282" i="10"/>
  <c r="J1281" i="10"/>
  <c r="I1281" i="10"/>
  <c r="J1280" i="10"/>
  <c r="I1280" i="10"/>
  <c r="J1279" i="10"/>
  <c r="I1279" i="10"/>
  <c r="J1278" i="10"/>
  <c r="I1278" i="10"/>
  <c r="J1277" i="10"/>
  <c r="I1277" i="10"/>
  <c r="J1276" i="10"/>
  <c r="I1276" i="10"/>
  <c r="J1275" i="10"/>
  <c r="I1275" i="10"/>
  <c r="H1274" i="10"/>
  <c r="K1273" i="10"/>
  <c r="J1273" i="10"/>
  <c r="H1273" i="10"/>
  <c r="G1273" i="10"/>
  <c r="I1273" i="10" s="1"/>
  <c r="H1272" i="10"/>
  <c r="H1271" i="10" s="1"/>
  <c r="I1270" i="10"/>
  <c r="H1269" i="10"/>
  <c r="G1269" i="10"/>
  <c r="G1268" i="10" s="1"/>
  <c r="H1268" i="10"/>
  <c r="H1267" i="10" s="1"/>
  <c r="G1267" i="10"/>
  <c r="K1266" i="10"/>
  <c r="K1265" i="10" s="1"/>
  <c r="K1264" i="10" s="1"/>
  <c r="J1266" i="10"/>
  <c r="J1265" i="10" s="1"/>
  <c r="J1264" i="10" s="1"/>
  <c r="G1266" i="10"/>
  <c r="H1265" i="10"/>
  <c r="H1264" i="10" s="1"/>
  <c r="K1263" i="10"/>
  <c r="K1262" i="10" s="1"/>
  <c r="K1261" i="10" s="1"/>
  <c r="K1260" i="10" s="1"/>
  <c r="J1263" i="10"/>
  <c r="G1263" i="10"/>
  <c r="J1262" i="10"/>
  <c r="J1261" i="10" s="1"/>
  <c r="J1260" i="10" s="1"/>
  <c r="H1262" i="10"/>
  <c r="H1261" i="10" s="1"/>
  <c r="I1259" i="10"/>
  <c r="K1258" i="10"/>
  <c r="K1257" i="10" s="1"/>
  <c r="J1258" i="10"/>
  <c r="H1258" i="10"/>
  <c r="H1257" i="10" s="1"/>
  <c r="H1256" i="10" s="1"/>
  <c r="G1258" i="10"/>
  <c r="G1257" i="10" s="1"/>
  <c r="J1257" i="10"/>
  <c r="J1256" i="10" s="1"/>
  <c r="K1256" i="10"/>
  <c r="G1256" i="10"/>
  <c r="I1255" i="10"/>
  <c r="J1254" i="10"/>
  <c r="J1253" i="10" s="1"/>
  <c r="H1254" i="10"/>
  <c r="G1254" i="10"/>
  <c r="I1254" i="10" s="1"/>
  <c r="H1253" i="10"/>
  <c r="H1252" i="10" s="1"/>
  <c r="G1253" i="10"/>
  <c r="J1252" i="10"/>
  <c r="G1252" i="10"/>
  <c r="I1250" i="10"/>
  <c r="K1249" i="10"/>
  <c r="K1248" i="10" s="1"/>
  <c r="J1249" i="10"/>
  <c r="H1249" i="10"/>
  <c r="G1249" i="10"/>
  <c r="G1248" i="10" s="1"/>
  <c r="J1248" i="10"/>
  <c r="J1247" i="10" s="1"/>
  <c r="J1246" i="10" s="1"/>
  <c r="H1248" i="10"/>
  <c r="H1247" i="10" s="1"/>
  <c r="K1247" i="10"/>
  <c r="K1246" i="10" s="1"/>
  <c r="G1247" i="10"/>
  <c r="H1246" i="10"/>
  <c r="I1245" i="10"/>
  <c r="K1244" i="10"/>
  <c r="K1243" i="10" s="1"/>
  <c r="K1242" i="10" s="1"/>
  <c r="K1241" i="10" s="1"/>
  <c r="J1244" i="10"/>
  <c r="J1243" i="10" s="1"/>
  <c r="I1244" i="10"/>
  <c r="H1243" i="10"/>
  <c r="G1243" i="10"/>
  <c r="G1242" i="10" s="1"/>
  <c r="J1242" i="10"/>
  <c r="J1241" i="10" s="1"/>
  <c r="H1242" i="10"/>
  <c r="H1241" i="10" s="1"/>
  <c r="I1240" i="10"/>
  <c r="J1239" i="10"/>
  <c r="J1238" i="10" s="1"/>
  <c r="J1237" i="10" s="1"/>
  <c r="J1236" i="10" s="1"/>
  <c r="H1239" i="10"/>
  <c r="H1238" i="10" s="1"/>
  <c r="G1239" i="10"/>
  <c r="G1238" i="10" s="1"/>
  <c r="H1237" i="10"/>
  <c r="H1236" i="10" s="1"/>
  <c r="K1235" i="10"/>
  <c r="K1234" i="10" s="1"/>
  <c r="K1233" i="10" s="1"/>
  <c r="K1232" i="10" s="1"/>
  <c r="J1235" i="10"/>
  <c r="J1234" i="10" s="1"/>
  <c r="J1233" i="10" s="1"/>
  <c r="J1232" i="10" s="1"/>
  <c r="G1235" i="10"/>
  <c r="I1235" i="10" s="1"/>
  <c r="H1234" i="10"/>
  <c r="H1233" i="10" s="1"/>
  <c r="H1232" i="10" s="1"/>
  <c r="I1231" i="10"/>
  <c r="K1230" i="10"/>
  <c r="K1229" i="10" s="1"/>
  <c r="K1228" i="10" s="1"/>
  <c r="K1227" i="10" s="1"/>
  <c r="J1230" i="10"/>
  <c r="H1230" i="10"/>
  <c r="H1229" i="10" s="1"/>
  <c r="H1228" i="10" s="1"/>
  <c r="H1227" i="10" s="1"/>
  <c r="G1230" i="10"/>
  <c r="G1229" i="10" s="1"/>
  <c r="J1229" i="10"/>
  <c r="J1228" i="10" s="1"/>
  <c r="J1227" i="10"/>
  <c r="K1226" i="10"/>
  <c r="K1225" i="10" s="1"/>
  <c r="J1226" i="10"/>
  <c r="J1225" i="10" s="1"/>
  <c r="G1226" i="10"/>
  <c r="I1226" i="10" s="1"/>
  <c r="H1225" i="10"/>
  <c r="K1224" i="10"/>
  <c r="K1223" i="10" s="1"/>
  <c r="J1224" i="10"/>
  <c r="G1224" i="10"/>
  <c r="H1223" i="10"/>
  <c r="H1222" i="10" s="1"/>
  <c r="H1221" i="10" s="1"/>
  <c r="G1220" i="10"/>
  <c r="I1220" i="10" s="1"/>
  <c r="K1219" i="10"/>
  <c r="K1218" i="10" s="1"/>
  <c r="K1217" i="10" s="1"/>
  <c r="J1219" i="10"/>
  <c r="H1219" i="10"/>
  <c r="H1218" i="10" s="1"/>
  <c r="H1217" i="10" s="1"/>
  <c r="G1219" i="10"/>
  <c r="G1218" i="10" s="1"/>
  <c r="J1218" i="10"/>
  <c r="J1217" i="10" s="1"/>
  <c r="I1216" i="10"/>
  <c r="J1215" i="10"/>
  <c r="H1215" i="10"/>
  <c r="G1215" i="10"/>
  <c r="I1214" i="10"/>
  <c r="J1213" i="10"/>
  <c r="H1213" i="10"/>
  <c r="G1213" i="10"/>
  <c r="J1212" i="10"/>
  <c r="H1212" i="10"/>
  <c r="G1212" i="10"/>
  <c r="I1212" i="10" s="1"/>
  <c r="J1211" i="10"/>
  <c r="H1211" i="10"/>
  <c r="H1210" i="10" s="1"/>
  <c r="G1211" i="10"/>
  <c r="J1210" i="10"/>
  <c r="G1210" i="10"/>
  <c r="I1209" i="10"/>
  <c r="J1208" i="10"/>
  <c r="J1207" i="10" s="1"/>
  <c r="H1208" i="10"/>
  <c r="G1208" i="10"/>
  <c r="I1208" i="10" s="1"/>
  <c r="H1207" i="10"/>
  <c r="H1206" i="10" s="1"/>
  <c r="G1207" i="10"/>
  <c r="J1206" i="10"/>
  <c r="G1206" i="10"/>
  <c r="I1205" i="10"/>
  <c r="I1204" i="10"/>
  <c r="K1203" i="10"/>
  <c r="K1202" i="10" s="1"/>
  <c r="J1203" i="10"/>
  <c r="H1203" i="10"/>
  <c r="G1203" i="10"/>
  <c r="G1202" i="10" s="1"/>
  <c r="J1202" i="10"/>
  <c r="J1201" i="10" s="1"/>
  <c r="H1202" i="10"/>
  <c r="H1201" i="10" s="1"/>
  <c r="K1201" i="10"/>
  <c r="G1201" i="10"/>
  <c r="I1198" i="10"/>
  <c r="K1197" i="10"/>
  <c r="J1197" i="10"/>
  <c r="H1197" i="10"/>
  <c r="G1197" i="10"/>
  <c r="I1197" i="10" s="1"/>
  <c r="I1196" i="10"/>
  <c r="K1195" i="10"/>
  <c r="K1194" i="10" s="1"/>
  <c r="J1195" i="10"/>
  <c r="H1195" i="10"/>
  <c r="G1195" i="10"/>
  <c r="G1194" i="10" s="1"/>
  <c r="J1194" i="10"/>
  <c r="J1193" i="10" s="1"/>
  <c r="H1194" i="10"/>
  <c r="H1193" i="10" s="1"/>
  <c r="K1193" i="10"/>
  <c r="G1193" i="10"/>
  <c r="I1193" i="10" s="1"/>
  <c r="I1192" i="10"/>
  <c r="I1191" i="10"/>
  <c r="I1190" i="10"/>
  <c r="K1189" i="10"/>
  <c r="K1188" i="10" s="1"/>
  <c r="K1187" i="10" s="1"/>
  <c r="K1186" i="10" s="1"/>
  <c r="J1189" i="10"/>
  <c r="H1189" i="10"/>
  <c r="H1188" i="10" s="1"/>
  <c r="H1187" i="10" s="1"/>
  <c r="H1186" i="10" s="1"/>
  <c r="H1185" i="10" s="1"/>
  <c r="H1184" i="10" s="1"/>
  <c r="G1189" i="10"/>
  <c r="G1188" i="10" s="1"/>
  <c r="J1188" i="10"/>
  <c r="J1187" i="10" s="1"/>
  <c r="J1186" i="10" s="1"/>
  <c r="J1185" i="10" s="1"/>
  <c r="J1184" i="10" s="1"/>
  <c r="K1185" i="10"/>
  <c r="K1184" i="10" s="1"/>
  <c r="I1183" i="10"/>
  <c r="I1182" i="10"/>
  <c r="K1181" i="10"/>
  <c r="K1180" i="10" s="1"/>
  <c r="J1181" i="10"/>
  <c r="J1180" i="10" s="1"/>
  <c r="J1179" i="10" s="1"/>
  <c r="H1181" i="10"/>
  <c r="G1181" i="10"/>
  <c r="G1180" i="10" s="1"/>
  <c r="G1179" i="10" s="1"/>
  <c r="I1179" i="10" s="1"/>
  <c r="H1180" i="10"/>
  <c r="H1179" i="10" s="1"/>
  <c r="K1179" i="10"/>
  <c r="I1178" i="10"/>
  <c r="I1177" i="10"/>
  <c r="K1176" i="10"/>
  <c r="J1176" i="10"/>
  <c r="J1175" i="10" s="1"/>
  <c r="H1176" i="10"/>
  <c r="H1175" i="10" s="1"/>
  <c r="G1176" i="10"/>
  <c r="K1175" i="10"/>
  <c r="K1174" i="10" s="1"/>
  <c r="J1174" i="10"/>
  <c r="J1173" i="10" s="1"/>
  <c r="J1172" i="10" s="1"/>
  <c r="J1171" i="10" s="1"/>
  <c r="H1174" i="10"/>
  <c r="H1173" i="10" s="1"/>
  <c r="K1173" i="10"/>
  <c r="K1172" i="10" s="1"/>
  <c r="K1171" i="10" s="1"/>
  <c r="H1172" i="10"/>
  <c r="H1171" i="10" s="1"/>
  <c r="I1170" i="10"/>
  <c r="I1169" i="10"/>
  <c r="K1168" i="10"/>
  <c r="J1168" i="10"/>
  <c r="J1167" i="10" s="1"/>
  <c r="J1166" i="10" s="1"/>
  <c r="H1168" i="10"/>
  <c r="H1167" i="10" s="1"/>
  <c r="H1166" i="10" s="1"/>
  <c r="G1168" i="10"/>
  <c r="K1167" i="10"/>
  <c r="K1166" i="10" s="1"/>
  <c r="G1167" i="10"/>
  <c r="I1165" i="10"/>
  <c r="I1164" i="10"/>
  <c r="J1163" i="10"/>
  <c r="J1162" i="10" s="1"/>
  <c r="J1161" i="10" s="1"/>
  <c r="H1163" i="10"/>
  <c r="H1162" i="10" s="1"/>
  <c r="G1163" i="10"/>
  <c r="G1162" i="10" s="1"/>
  <c r="H1161" i="10"/>
  <c r="I1158" i="10"/>
  <c r="J1157" i="10"/>
  <c r="H1157" i="10"/>
  <c r="G1157" i="10"/>
  <c r="I1156" i="10"/>
  <c r="K1155" i="10"/>
  <c r="K1154" i="10" s="1"/>
  <c r="J1155" i="10"/>
  <c r="H1155" i="10"/>
  <c r="G1155" i="10"/>
  <c r="J1154" i="10"/>
  <c r="J1153" i="10" s="1"/>
  <c r="J1152" i="10" s="1"/>
  <c r="J1151" i="10" s="1"/>
  <c r="H1154" i="10"/>
  <c r="H1153" i="10" s="1"/>
  <c r="K1153" i="10"/>
  <c r="K1152" i="10" s="1"/>
  <c r="K1151" i="10" s="1"/>
  <c r="H1152" i="10"/>
  <c r="H1151" i="10" s="1"/>
  <c r="K1150" i="10"/>
  <c r="J1150" i="10"/>
  <c r="H1150" i="10"/>
  <c r="G1150" i="10"/>
  <c r="H1149" i="10"/>
  <c r="K1148" i="10"/>
  <c r="J1148" i="10"/>
  <c r="H1148" i="10"/>
  <c r="G1148" i="10"/>
  <c r="K1146" i="10"/>
  <c r="J1146" i="10"/>
  <c r="J1145" i="10" s="1"/>
  <c r="J1144" i="10" s="1"/>
  <c r="J1143" i="10" s="1"/>
  <c r="G1146" i="10"/>
  <c r="I1146" i="10" s="1"/>
  <c r="K1145" i="10"/>
  <c r="K1144" i="10" s="1"/>
  <c r="K1143" i="10" s="1"/>
  <c r="K1138" i="10" s="1"/>
  <c r="K1137" i="10" s="1"/>
  <c r="H1145" i="10"/>
  <c r="G1145" i="10"/>
  <c r="H1144" i="10"/>
  <c r="H1143" i="10" s="1"/>
  <c r="I1142" i="10"/>
  <c r="J1141" i="10"/>
  <c r="H1141" i="10"/>
  <c r="H1140" i="10" s="1"/>
  <c r="H1139" i="10" s="1"/>
  <c r="G1141" i="10"/>
  <c r="J1140" i="10"/>
  <c r="J1139" i="10" s="1"/>
  <c r="G1140" i="10"/>
  <c r="G1139" i="10" s="1"/>
  <c r="K1136" i="10"/>
  <c r="K1135" i="10" s="1"/>
  <c r="K1134" i="10" s="1"/>
  <c r="K1133" i="10" s="1"/>
  <c r="K1132" i="10" s="1"/>
  <c r="J1136" i="10"/>
  <c r="J1135" i="10" s="1"/>
  <c r="J1134" i="10" s="1"/>
  <c r="J1133" i="10" s="1"/>
  <c r="J1132" i="10" s="1"/>
  <c r="G1136" i="10"/>
  <c r="H1135" i="10"/>
  <c r="H1134" i="10" s="1"/>
  <c r="H1133" i="10" s="1"/>
  <c r="H1132" i="10" s="1"/>
  <c r="I1131" i="10"/>
  <c r="I1130" i="10"/>
  <c r="I1129" i="10"/>
  <c r="I1128" i="10"/>
  <c r="I1127" i="10"/>
  <c r="I1126" i="10"/>
  <c r="I1125" i="10"/>
  <c r="I1124" i="10"/>
  <c r="I1123" i="10"/>
  <c r="I1122" i="10"/>
  <c r="I1121" i="10"/>
  <c r="I1120" i="10"/>
  <c r="K1119" i="10"/>
  <c r="J1119" i="10"/>
  <c r="G1119" i="10"/>
  <c r="K1118" i="10"/>
  <c r="J1118" i="10"/>
  <c r="K1117" i="10"/>
  <c r="K1116" i="10" s="1"/>
  <c r="K1115" i="10" s="1"/>
  <c r="K1114" i="10" s="1"/>
  <c r="J1117" i="10"/>
  <c r="J1116" i="10" s="1"/>
  <c r="J1115" i="10" s="1"/>
  <c r="I1117" i="10"/>
  <c r="G1116" i="10"/>
  <c r="I1116" i="10" s="1"/>
  <c r="G1115" i="10"/>
  <c r="I1115" i="10" s="1"/>
  <c r="K1113" i="10"/>
  <c r="K1112" i="10" s="1"/>
  <c r="K1111" i="10" s="1"/>
  <c r="K1110" i="10" s="1"/>
  <c r="J1113" i="10"/>
  <c r="G1113" i="10"/>
  <c r="I1113" i="10" s="1"/>
  <c r="J1112" i="10"/>
  <c r="J1111" i="10" s="1"/>
  <c r="J1110" i="10" s="1"/>
  <c r="K1109" i="10"/>
  <c r="J1109" i="10"/>
  <c r="G1109" i="10"/>
  <c r="I1109" i="10" s="1"/>
  <c r="K1108" i="10"/>
  <c r="J1108" i="10"/>
  <c r="G1108" i="10"/>
  <c r="I1108" i="10" s="1"/>
  <c r="K1107" i="10"/>
  <c r="J1107" i="10"/>
  <c r="G1107" i="10"/>
  <c r="I1107" i="10" s="1"/>
  <c r="K1106" i="10"/>
  <c r="J1106" i="10"/>
  <c r="G1106" i="10"/>
  <c r="I1106" i="10" s="1"/>
  <c r="K1105" i="10"/>
  <c r="J1105" i="10"/>
  <c r="G1105" i="10"/>
  <c r="I1105" i="10" s="1"/>
  <c r="I1103" i="10"/>
  <c r="J1102" i="10"/>
  <c r="H1102" i="10"/>
  <c r="G1102" i="10"/>
  <c r="I1102" i="10" s="1"/>
  <c r="J1101" i="10"/>
  <c r="H1101" i="10"/>
  <c r="G1101" i="10"/>
  <c r="J1100" i="10"/>
  <c r="H1100" i="10"/>
  <c r="G1100" i="10"/>
  <c r="I1100" i="10" s="1"/>
  <c r="J1099" i="10"/>
  <c r="H1099" i="10"/>
  <c r="G1099" i="10"/>
  <c r="I1098" i="10"/>
  <c r="J1097" i="10"/>
  <c r="H1097" i="10"/>
  <c r="H1096" i="10" s="1"/>
  <c r="G1097" i="10"/>
  <c r="J1096" i="10"/>
  <c r="J1095" i="10" s="1"/>
  <c r="G1096" i="10"/>
  <c r="H1095" i="10"/>
  <c r="H1094" i="10" s="1"/>
  <c r="G1095" i="10"/>
  <c r="J1094" i="10"/>
  <c r="G1094" i="10"/>
  <c r="I1093" i="10"/>
  <c r="J1092" i="10"/>
  <c r="J1091" i="10" s="1"/>
  <c r="H1092" i="10"/>
  <c r="H1091" i="10" s="1"/>
  <c r="H1090" i="10" s="1"/>
  <c r="G1092" i="10"/>
  <c r="K1091" i="10"/>
  <c r="G1091" i="10"/>
  <c r="K1090" i="10"/>
  <c r="J1090" i="10"/>
  <c r="I1089" i="10"/>
  <c r="I1088" i="10"/>
  <c r="I1087" i="10"/>
  <c r="I1086" i="10"/>
  <c r="I1085" i="10"/>
  <c r="I1084" i="10"/>
  <c r="I1083" i="10"/>
  <c r="J1082" i="10"/>
  <c r="H1082" i="10"/>
  <c r="G1082" i="10"/>
  <c r="I1082" i="10" s="1"/>
  <c r="J1081" i="10"/>
  <c r="H1081" i="10"/>
  <c r="H1080" i="10" s="1"/>
  <c r="G1081" i="10"/>
  <c r="J1080" i="10"/>
  <c r="G1080" i="10"/>
  <c r="I1079" i="10"/>
  <c r="I1078" i="10"/>
  <c r="J1077" i="10"/>
  <c r="H1077" i="10"/>
  <c r="G1077" i="10"/>
  <c r="I1077" i="10" s="1"/>
  <c r="J1076" i="10"/>
  <c r="H1076" i="10"/>
  <c r="H1075" i="10" s="1"/>
  <c r="G1076" i="10"/>
  <c r="J1075" i="10"/>
  <c r="G1075" i="10"/>
  <c r="I1074" i="10"/>
  <c r="I1073" i="10"/>
  <c r="J1072" i="10"/>
  <c r="H1072" i="10"/>
  <c r="G1072" i="10"/>
  <c r="I1072" i="10" s="1"/>
  <c r="J1071" i="10"/>
  <c r="H1071" i="10"/>
  <c r="G1071" i="10"/>
  <c r="I1071" i="10" s="1"/>
  <c r="J1070" i="10"/>
  <c r="H1070" i="10"/>
  <c r="G1070" i="10"/>
  <c r="I1069" i="10"/>
  <c r="J1068" i="10"/>
  <c r="J1067" i="10" s="1"/>
  <c r="H1068" i="10"/>
  <c r="G1068" i="10"/>
  <c r="I1068" i="10" s="1"/>
  <c r="H1067" i="10"/>
  <c r="G1067" i="10"/>
  <c r="I1066" i="10"/>
  <c r="J1065" i="10"/>
  <c r="J1064" i="10" s="1"/>
  <c r="H1065" i="10"/>
  <c r="G1065" i="10"/>
  <c r="I1065" i="10" s="1"/>
  <c r="H1064" i="10"/>
  <c r="K1062" i="10"/>
  <c r="K1061" i="10" s="1"/>
  <c r="K1060" i="10" s="1"/>
  <c r="K1059" i="10" s="1"/>
  <c r="K1058" i="10" s="1"/>
  <c r="K1057" i="10" s="1"/>
  <c r="J1062" i="10"/>
  <c r="G1062" i="10"/>
  <c r="H1061" i="10"/>
  <c r="H1060" i="10" s="1"/>
  <c r="H1059" i="10" s="1"/>
  <c r="I1056" i="10"/>
  <c r="K1055" i="10"/>
  <c r="J1055" i="10"/>
  <c r="H1055" i="10"/>
  <c r="G1055" i="10"/>
  <c r="I1054" i="10"/>
  <c r="K1053" i="10"/>
  <c r="J1053" i="10"/>
  <c r="H1053" i="10"/>
  <c r="G1053" i="10"/>
  <c r="K1052" i="10"/>
  <c r="K1051" i="10" s="1"/>
  <c r="K1050" i="10"/>
  <c r="J1050" i="10"/>
  <c r="G1050" i="10"/>
  <c r="I1050" i="10" s="1"/>
  <c r="K1049" i="10"/>
  <c r="J1049" i="10"/>
  <c r="G1049" i="10"/>
  <c r="I1049" i="10" s="1"/>
  <c r="K1048" i="10"/>
  <c r="K1047" i="10" s="1"/>
  <c r="K1046" i="10" s="1"/>
  <c r="K1045" i="10" s="1"/>
  <c r="J1048" i="10"/>
  <c r="G1048" i="10"/>
  <c r="I1048" i="10" s="1"/>
  <c r="J1047" i="10"/>
  <c r="J1046" i="10" s="1"/>
  <c r="J1045" i="10" s="1"/>
  <c r="H1047" i="10"/>
  <c r="H1046" i="10"/>
  <c r="H1045" i="10" s="1"/>
  <c r="K1044" i="10"/>
  <c r="K1043" i="10" s="1"/>
  <c r="K1042" i="10" s="1"/>
  <c r="K1041" i="10" s="1"/>
  <c r="J1044" i="10"/>
  <c r="G1044" i="10"/>
  <c r="J1043" i="10"/>
  <c r="J1042" i="10" s="1"/>
  <c r="J1041" i="10" s="1"/>
  <c r="H1043" i="10"/>
  <c r="H1042" i="10" s="1"/>
  <c r="H1041" i="10" s="1"/>
  <c r="I1040" i="10"/>
  <c r="K1039" i="10"/>
  <c r="K1038" i="10" s="1"/>
  <c r="J1039" i="10"/>
  <c r="J1038" i="10" s="1"/>
  <c r="G1039" i="10"/>
  <c r="H1038" i="10"/>
  <c r="I1037" i="10"/>
  <c r="J1036" i="10"/>
  <c r="J1035" i="10" s="1"/>
  <c r="H1036" i="10"/>
  <c r="G1036" i="10"/>
  <c r="I1036" i="10" s="1"/>
  <c r="H1035" i="10"/>
  <c r="I1034" i="10"/>
  <c r="K1033" i="10"/>
  <c r="K1032" i="10" s="1"/>
  <c r="K1031" i="10" s="1"/>
  <c r="J1033" i="10"/>
  <c r="G1033" i="10"/>
  <c r="I1033" i="10" s="1"/>
  <c r="J1032" i="10"/>
  <c r="J1031" i="10" s="1"/>
  <c r="H1032" i="10"/>
  <c r="H1031" i="10" s="1"/>
  <c r="H1030" i="10" s="1"/>
  <c r="K1025" i="10"/>
  <c r="J1025" i="10"/>
  <c r="H1025" i="10"/>
  <c r="G1025" i="10"/>
  <c r="K1024" i="10"/>
  <c r="J1024" i="10"/>
  <c r="H1024" i="10"/>
  <c r="G1024" i="10"/>
  <c r="I1024" i="10" s="1"/>
  <c r="H1023" i="10"/>
  <c r="H1022" i="10"/>
  <c r="K1020" i="10"/>
  <c r="K1019" i="10" s="1"/>
  <c r="K1018" i="10" s="1"/>
  <c r="J1020" i="10"/>
  <c r="J1019" i="10" s="1"/>
  <c r="J1018" i="10" s="1"/>
  <c r="G1020" i="10"/>
  <c r="H1019" i="10"/>
  <c r="H1018" i="10" s="1"/>
  <c r="K1017" i="10"/>
  <c r="K1016" i="10" s="1"/>
  <c r="K1015" i="10" s="1"/>
  <c r="K1014" i="10" s="1"/>
  <c r="K1013" i="10" s="1"/>
  <c r="J1017" i="10"/>
  <c r="J1016" i="10" s="1"/>
  <c r="J1015" i="10" s="1"/>
  <c r="J1014" i="10" s="1"/>
  <c r="J1013" i="10" s="1"/>
  <c r="G1017" i="10"/>
  <c r="H1016" i="10"/>
  <c r="H1015" i="10" s="1"/>
  <c r="H1014" i="10" s="1"/>
  <c r="I1012" i="10"/>
  <c r="I1011" i="10"/>
  <c r="I1010" i="10"/>
  <c r="K1009" i="10"/>
  <c r="K1008" i="10" s="1"/>
  <c r="K1007" i="10" s="1"/>
  <c r="K1006" i="10" s="1"/>
  <c r="J1009" i="10"/>
  <c r="J1008" i="10" s="1"/>
  <c r="J1007" i="10" s="1"/>
  <c r="J1006" i="10" s="1"/>
  <c r="G1009" i="10"/>
  <c r="H1008" i="10"/>
  <c r="H1007" i="10" s="1"/>
  <c r="H1006" i="10" s="1"/>
  <c r="I1005" i="10"/>
  <c r="J1004" i="10"/>
  <c r="H1004" i="10"/>
  <c r="G1004" i="10"/>
  <c r="I1004" i="10" s="1"/>
  <c r="J1003" i="10"/>
  <c r="H1003" i="10"/>
  <c r="G1003" i="10"/>
  <c r="J1002" i="10"/>
  <c r="H1002" i="10"/>
  <c r="G1002" i="10"/>
  <c r="I1002" i="10" s="1"/>
  <c r="I1000" i="10"/>
  <c r="I999" i="10"/>
  <c r="I998" i="10"/>
  <c r="K997" i="10"/>
  <c r="K996" i="10" s="1"/>
  <c r="K995" i="10" s="1"/>
  <c r="K994" i="10" s="1"/>
  <c r="K993" i="10" s="1"/>
  <c r="J997" i="10"/>
  <c r="J996" i="10" s="1"/>
  <c r="J995" i="10" s="1"/>
  <c r="J994" i="10" s="1"/>
  <c r="J993" i="10" s="1"/>
  <c r="G997" i="10"/>
  <c r="H996" i="10"/>
  <c r="H995" i="10" s="1"/>
  <c r="H994" i="10" s="1"/>
  <c r="H993" i="10" s="1"/>
  <c r="I992" i="10"/>
  <c r="J991" i="10"/>
  <c r="H991" i="10"/>
  <c r="H990" i="10" s="1"/>
  <c r="H989" i="10" s="1"/>
  <c r="G991" i="10"/>
  <c r="J990" i="10"/>
  <c r="J989" i="10" s="1"/>
  <c r="G990" i="10"/>
  <c r="G989" i="10"/>
  <c r="K988" i="10"/>
  <c r="J988" i="10"/>
  <c r="J987" i="10" s="1"/>
  <c r="J986" i="10" s="1"/>
  <c r="J985" i="10" s="1"/>
  <c r="G988" i="10"/>
  <c r="I988" i="10" s="1"/>
  <c r="K987" i="10"/>
  <c r="K986" i="10" s="1"/>
  <c r="K985" i="10" s="1"/>
  <c r="K984" i="10" s="1"/>
  <c r="H987" i="10"/>
  <c r="G987" i="10"/>
  <c r="G986" i="10" s="1"/>
  <c r="G985" i="10" s="1"/>
  <c r="H986" i="10"/>
  <c r="H985" i="10" s="1"/>
  <c r="H984" i="10" s="1"/>
  <c r="K979" i="10"/>
  <c r="J979" i="10"/>
  <c r="J978" i="10" s="1"/>
  <c r="J977" i="10" s="1"/>
  <c r="J976" i="10" s="1"/>
  <c r="J975" i="10" s="1"/>
  <c r="G979" i="10"/>
  <c r="I979" i="10" s="1"/>
  <c r="K978" i="10"/>
  <c r="K977" i="10" s="1"/>
  <c r="K976" i="10" s="1"/>
  <c r="K975" i="10" s="1"/>
  <c r="H978" i="10"/>
  <c r="G978" i="10"/>
  <c r="G977" i="10" s="1"/>
  <c r="G976" i="10" s="1"/>
  <c r="H977" i="10"/>
  <c r="H976" i="10" s="1"/>
  <c r="H975" i="10" s="1"/>
  <c r="I974" i="10"/>
  <c r="I973" i="10"/>
  <c r="I972" i="10"/>
  <c r="I971" i="10"/>
  <c r="K970" i="10"/>
  <c r="K969" i="10" s="1"/>
  <c r="K968" i="10" s="1"/>
  <c r="K967" i="10" s="1"/>
  <c r="J970" i="10"/>
  <c r="G970" i="10"/>
  <c r="I970" i="10" s="1"/>
  <c r="J969" i="10"/>
  <c r="J968" i="10" s="1"/>
  <c r="J967" i="10" s="1"/>
  <c r="H969" i="10"/>
  <c r="H968" i="10" s="1"/>
  <c r="H967" i="10" s="1"/>
  <c r="K965" i="10"/>
  <c r="K964" i="10" s="1"/>
  <c r="K963" i="10" s="1"/>
  <c r="K962" i="10" s="1"/>
  <c r="K961" i="10" s="1"/>
  <c r="K960" i="10" s="1"/>
  <c r="J965" i="10"/>
  <c r="G965" i="10"/>
  <c r="I965" i="10" s="1"/>
  <c r="J964" i="10"/>
  <c r="J963" i="10" s="1"/>
  <c r="J962" i="10" s="1"/>
  <c r="J961" i="10" s="1"/>
  <c r="J960" i="10" s="1"/>
  <c r="H964" i="10"/>
  <c r="H963" i="10" s="1"/>
  <c r="H962" i="10" s="1"/>
  <c r="H961" i="10" s="1"/>
  <c r="H960" i="10" s="1"/>
  <c r="I959" i="10"/>
  <c r="J958" i="10"/>
  <c r="J957" i="10" s="1"/>
  <c r="J956" i="10" s="1"/>
  <c r="J955" i="10" s="1"/>
  <c r="J954" i="10" s="1"/>
  <c r="H958" i="10"/>
  <c r="G958" i="10"/>
  <c r="I958" i="10" s="1"/>
  <c r="H957" i="10"/>
  <c r="H956" i="10" s="1"/>
  <c r="H955" i="10" s="1"/>
  <c r="H954" i="10" s="1"/>
  <c r="G957" i="10"/>
  <c r="G956" i="10" s="1"/>
  <c r="G955" i="10" s="1"/>
  <c r="G954" i="10" s="1"/>
  <c r="K953" i="10"/>
  <c r="K952" i="10" s="1"/>
  <c r="K951" i="10" s="1"/>
  <c r="K950" i="10" s="1"/>
  <c r="K949" i="10" s="1"/>
  <c r="K948" i="10" s="1"/>
  <c r="J953" i="10"/>
  <c r="G953" i="10"/>
  <c r="I953" i="10" s="1"/>
  <c r="J952" i="10"/>
  <c r="J951" i="10" s="1"/>
  <c r="J950" i="10" s="1"/>
  <c r="J949" i="10" s="1"/>
  <c r="J948" i="10" s="1"/>
  <c r="H952" i="10"/>
  <c r="H951" i="10"/>
  <c r="H950" i="10" s="1"/>
  <c r="H949" i="10" s="1"/>
  <c r="H948" i="10" s="1"/>
  <c r="K947" i="10"/>
  <c r="K946" i="10" s="1"/>
  <c r="K945" i="10" s="1"/>
  <c r="K944" i="10" s="1"/>
  <c r="K943" i="10" s="1"/>
  <c r="K942" i="10" s="1"/>
  <c r="J947" i="10"/>
  <c r="G947" i="10"/>
  <c r="J946" i="10"/>
  <c r="J945" i="10" s="1"/>
  <c r="J944" i="10" s="1"/>
  <c r="J943" i="10" s="1"/>
  <c r="J942" i="10" s="1"/>
  <c r="H946" i="10"/>
  <c r="H945" i="10" s="1"/>
  <c r="H944" i="10" s="1"/>
  <c r="H943" i="10" s="1"/>
  <c r="H942" i="10" s="1"/>
  <c r="K941" i="10"/>
  <c r="J941" i="10"/>
  <c r="G941" i="10"/>
  <c r="I941" i="10" s="1"/>
  <c r="K940" i="10"/>
  <c r="K939" i="10" s="1"/>
  <c r="K938" i="10" s="1"/>
  <c r="K937" i="10" s="1"/>
  <c r="J940" i="10"/>
  <c r="H940" i="10"/>
  <c r="H939" i="10" s="1"/>
  <c r="H938" i="10" s="1"/>
  <c r="H937" i="10" s="1"/>
  <c r="H936" i="10" s="1"/>
  <c r="G940" i="10"/>
  <c r="G939" i="10" s="1"/>
  <c r="G938" i="10" s="1"/>
  <c r="J939" i="10"/>
  <c r="J938" i="10" s="1"/>
  <c r="J937" i="10" s="1"/>
  <c r="I935" i="10"/>
  <c r="K934" i="10"/>
  <c r="K933" i="10" s="1"/>
  <c r="K932" i="10" s="1"/>
  <c r="K931" i="10" s="1"/>
  <c r="J934" i="10"/>
  <c r="H934" i="10"/>
  <c r="H933" i="10" s="1"/>
  <c r="H932" i="10" s="1"/>
  <c r="H931" i="10" s="1"/>
  <c r="G934" i="10"/>
  <c r="G933" i="10" s="1"/>
  <c r="G932" i="10" s="1"/>
  <c r="J933" i="10"/>
  <c r="J932" i="10" s="1"/>
  <c r="J931" i="10" s="1"/>
  <c r="I930" i="10"/>
  <c r="J929" i="10"/>
  <c r="J928" i="10" s="1"/>
  <c r="J927" i="10" s="1"/>
  <c r="H929" i="10"/>
  <c r="G929" i="10"/>
  <c r="I929" i="10" s="1"/>
  <c r="H928" i="10"/>
  <c r="H927" i="10" s="1"/>
  <c r="I926" i="10"/>
  <c r="K925" i="10"/>
  <c r="K924" i="10" s="1"/>
  <c r="K923" i="10" s="1"/>
  <c r="K922" i="10" s="1"/>
  <c r="K921" i="10" s="1"/>
  <c r="K920" i="10" s="1"/>
  <c r="K919" i="10" s="1"/>
  <c r="J925" i="10"/>
  <c r="H925" i="10"/>
  <c r="H924" i="10" s="1"/>
  <c r="H923" i="10" s="1"/>
  <c r="H922" i="10" s="1"/>
  <c r="H921" i="10" s="1"/>
  <c r="H920" i="10" s="1"/>
  <c r="H919" i="10" s="1"/>
  <c r="G925" i="10"/>
  <c r="G924" i="10" s="1"/>
  <c r="G923" i="10" s="1"/>
  <c r="J924" i="10"/>
  <c r="J923" i="10" s="1"/>
  <c r="I917" i="10"/>
  <c r="J916" i="10"/>
  <c r="J915" i="10" s="1"/>
  <c r="J914" i="10" s="1"/>
  <c r="H916" i="10"/>
  <c r="G916" i="10"/>
  <c r="I916" i="10" s="1"/>
  <c r="H915" i="10"/>
  <c r="H914" i="10" s="1"/>
  <c r="I913" i="10"/>
  <c r="J912" i="10"/>
  <c r="J911" i="10" s="1"/>
  <c r="J910" i="10" s="1"/>
  <c r="H912" i="10"/>
  <c r="G912" i="10"/>
  <c r="H911" i="10"/>
  <c r="H910" i="10" s="1"/>
  <c r="G911" i="10"/>
  <c r="G910" i="10" s="1"/>
  <c r="I909" i="10"/>
  <c r="I908" i="10"/>
  <c r="I907" i="10"/>
  <c r="J906" i="10"/>
  <c r="H906" i="10"/>
  <c r="G906" i="10"/>
  <c r="J905" i="10"/>
  <c r="H905" i="10"/>
  <c r="G905" i="10"/>
  <c r="G904" i="10" s="1"/>
  <c r="K904" i="10"/>
  <c r="J904" i="10"/>
  <c r="H904" i="10"/>
  <c r="K903" i="10"/>
  <c r="J903" i="10"/>
  <c r="I903" i="10"/>
  <c r="G903" i="10"/>
  <c r="K902" i="10"/>
  <c r="K901" i="10" s="1"/>
  <c r="J902" i="10"/>
  <c r="H902" i="10"/>
  <c r="H901" i="10" s="1"/>
  <c r="H900" i="10" s="1"/>
  <c r="G902" i="10"/>
  <c r="G901" i="10" s="1"/>
  <c r="J901" i="10"/>
  <c r="J900" i="10" s="1"/>
  <c r="J899" i="10" s="1"/>
  <c r="J898" i="10" s="1"/>
  <c r="J897" i="10" s="1"/>
  <c r="K900" i="10"/>
  <c r="K899" i="10" s="1"/>
  <c r="K898" i="10" s="1"/>
  <c r="K897" i="10" s="1"/>
  <c r="G900" i="10"/>
  <c r="K896" i="10"/>
  <c r="J896" i="10"/>
  <c r="G896" i="10"/>
  <c r="I896" i="10" s="1"/>
  <c r="K895" i="10"/>
  <c r="K894" i="10" s="1"/>
  <c r="K893" i="10" s="1"/>
  <c r="J895" i="10"/>
  <c r="H895" i="10"/>
  <c r="H894" i="10" s="1"/>
  <c r="H893" i="10" s="1"/>
  <c r="G895" i="10"/>
  <c r="G894" i="10" s="1"/>
  <c r="G893" i="10" s="1"/>
  <c r="J894" i="10"/>
  <c r="J893" i="10" s="1"/>
  <c r="K892" i="10"/>
  <c r="K891" i="10" s="1"/>
  <c r="K890" i="10" s="1"/>
  <c r="K889" i="10" s="1"/>
  <c r="J892" i="10"/>
  <c r="G892" i="10"/>
  <c r="J891" i="10"/>
  <c r="J890" i="10" s="1"/>
  <c r="J889" i="10" s="1"/>
  <c r="H891" i="10"/>
  <c r="H890" i="10" s="1"/>
  <c r="H889" i="10" s="1"/>
  <c r="K888" i="10"/>
  <c r="K887" i="10" s="1"/>
  <c r="K886" i="10" s="1"/>
  <c r="K885" i="10" s="1"/>
  <c r="J888" i="10"/>
  <c r="G888" i="10"/>
  <c r="I888" i="10" s="1"/>
  <c r="J887" i="10"/>
  <c r="J886" i="10" s="1"/>
  <c r="J885" i="10" s="1"/>
  <c r="H887" i="10"/>
  <c r="H886" i="10" s="1"/>
  <c r="H885" i="10" s="1"/>
  <c r="I884" i="10"/>
  <c r="K883" i="10"/>
  <c r="K882" i="10" s="1"/>
  <c r="K881" i="10" s="1"/>
  <c r="J883" i="10"/>
  <c r="J882" i="10" s="1"/>
  <c r="J881" i="10" s="1"/>
  <c r="H883" i="10"/>
  <c r="G883" i="10"/>
  <c r="G882" i="10" s="1"/>
  <c r="G881" i="10" s="1"/>
  <c r="H882" i="10"/>
  <c r="H881" i="10" s="1"/>
  <c r="I879" i="10"/>
  <c r="J878" i="10"/>
  <c r="J877" i="10" s="1"/>
  <c r="J876" i="10" s="1"/>
  <c r="H878" i="10"/>
  <c r="G878" i="10"/>
  <c r="I878" i="10" s="1"/>
  <c r="H877" i="10"/>
  <c r="H876" i="10" s="1"/>
  <c r="I875" i="10"/>
  <c r="I874" i="10"/>
  <c r="I873" i="10"/>
  <c r="K872" i="10"/>
  <c r="K871" i="10" s="1"/>
  <c r="K870" i="10" s="1"/>
  <c r="K869" i="10" s="1"/>
  <c r="J872" i="10"/>
  <c r="H872" i="10"/>
  <c r="H871" i="10" s="1"/>
  <c r="H870" i="10" s="1"/>
  <c r="H869" i="10" s="1"/>
  <c r="G872" i="10"/>
  <c r="G871" i="10" s="1"/>
  <c r="G870" i="10" s="1"/>
  <c r="J871" i="10"/>
  <c r="J870" i="10" s="1"/>
  <c r="J869" i="10" s="1"/>
  <c r="I868" i="10"/>
  <c r="H867" i="10"/>
  <c r="H866" i="10" s="1"/>
  <c r="G867" i="10"/>
  <c r="G866" i="10" s="1"/>
  <c r="I866" i="10" s="1"/>
  <c r="I865" i="10"/>
  <c r="H864" i="10"/>
  <c r="G864" i="10"/>
  <c r="I864" i="10" s="1"/>
  <c r="I863" i="10"/>
  <c r="H862" i="10"/>
  <c r="G862" i="10"/>
  <c r="I862" i="10" s="1"/>
  <c r="I861" i="10"/>
  <c r="H860" i="10"/>
  <c r="G860" i="10"/>
  <c r="I860" i="10" s="1"/>
  <c r="K859" i="10"/>
  <c r="K858" i="10" s="1"/>
  <c r="K857" i="10" s="1"/>
  <c r="K856" i="10" s="1"/>
  <c r="J859" i="10"/>
  <c r="J858" i="10" s="1"/>
  <c r="J857" i="10" s="1"/>
  <c r="J856" i="10" s="1"/>
  <c r="G859" i="10"/>
  <c r="H858" i="10"/>
  <c r="H857" i="10" s="1"/>
  <c r="H856" i="10" s="1"/>
  <c r="K855" i="10"/>
  <c r="K854" i="10" s="1"/>
  <c r="K853" i="10" s="1"/>
  <c r="K852" i="10" s="1"/>
  <c r="J855" i="10"/>
  <c r="G855" i="10"/>
  <c r="I855" i="10" s="1"/>
  <c r="J854" i="10"/>
  <c r="J853" i="10" s="1"/>
  <c r="J852" i="10" s="1"/>
  <c r="H854" i="10"/>
  <c r="H853" i="10" s="1"/>
  <c r="H852" i="10" s="1"/>
  <c r="K851" i="10"/>
  <c r="K850" i="10" s="1"/>
  <c r="K849" i="10" s="1"/>
  <c r="K848" i="10" s="1"/>
  <c r="J851" i="10"/>
  <c r="J850" i="10" s="1"/>
  <c r="J849" i="10" s="1"/>
  <c r="J848" i="10" s="1"/>
  <c r="G851" i="10"/>
  <c r="H850" i="10"/>
  <c r="H849" i="10" s="1"/>
  <c r="H848" i="10" s="1"/>
  <c r="K847" i="10"/>
  <c r="K846" i="10" s="1"/>
  <c r="K845" i="10" s="1"/>
  <c r="K844" i="10" s="1"/>
  <c r="J847" i="10"/>
  <c r="G847" i="10"/>
  <c r="I847" i="10" s="1"/>
  <c r="J846" i="10"/>
  <c r="J845" i="10" s="1"/>
  <c r="J844" i="10" s="1"/>
  <c r="H846" i="10"/>
  <c r="H845" i="10" s="1"/>
  <c r="H844" i="10" s="1"/>
  <c r="I843" i="10"/>
  <c r="J842" i="10"/>
  <c r="J841" i="10" s="1"/>
  <c r="J840" i="10" s="1"/>
  <c r="H842" i="10"/>
  <c r="G842" i="10"/>
  <c r="I842" i="10" s="1"/>
  <c r="H841" i="10"/>
  <c r="H840" i="10" s="1"/>
  <c r="G841" i="10"/>
  <c r="K840" i="10"/>
  <c r="G840" i="10"/>
  <c r="I840" i="10" s="1"/>
  <c r="K835" i="10"/>
  <c r="J835" i="10"/>
  <c r="J834" i="10" s="1"/>
  <c r="J833" i="10" s="1"/>
  <c r="J832" i="10" s="1"/>
  <c r="G835" i="10"/>
  <c r="K834" i="10"/>
  <c r="H834" i="10"/>
  <c r="H833" i="10" s="1"/>
  <c r="H832" i="10" s="1"/>
  <c r="K833" i="10"/>
  <c r="K832" i="10" s="1"/>
  <c r="K831" i="10"/>
  <c r="J831" i="10"/>
  <c r="G831" i="10"/>
  <c r="I831" i="10" s="1"/>
  <c r="K830" i="10"/>
  <c r="K829" i="10" s="1"/>
  <c r="K828" i="10" s="1"/>
  <c r="K827" i="10" s="1"/>
  <c r="J830" i="10"/>
  <c r="G830" i="10"/>
  <c r="I830" i="10" s="1"/>
  <c r="J829" i="10"/>
  <c r="J828" i="10" s="1"/>
  <c r="J827" i="10" s="1"/>
  <c r="H829" i="10"/>
  <c r="H828" i="10" s="1"/>
  <c r="H827" i="10" s="1"/>
  <c r="K826" i="10"/>
  <c r="K825" i="10" s="1"/>
  <c r="K824" i="10" s="1"/>
  <c r="K823" i="10" s="1"/>
  <c r="J826" i="10"/>
  <c r="J825" i="10" s="1"/>
  <c r="J824" i="10" s="1"/>
  <c r="J823" i="10" s="1"/>
  <c r="G826" i="10"/>
  <c r="H825" i="10"/>
  <c r="H824" i="10" s="1"/>
  <c r="H823" i="10" s="1"/>
  <c r="K822" i="10"/>
  <c r="K821" i="10" s="1"/>
  <c r="K820" i="10" s="1"/>
  <c r="K819" i="10" s="1"/>
  <c r="J822" i="10"/>
  <c r="G822" i="10"/>
  <c r="I822" i="10" s="1"/>
  <c r="J821" i="10"/>
  <c r="J820" i="10" s="1"/>
  <c r="J819" i="10" s="1"/>
  <c r="H821" i="10"/>
  <c r="H820" i="10"/>
  <c r="H819" i="10" s="1"/>
  <c r="K818" i="10"/>
  <c r="J818" i="10"/>
  <c r="G818" i="10"/>
  <c r="I818" i="10" s="1"/>
  <c r="K817" i="10"/>
  <c r="J817" i="10"/>
  <c r="G817" i="10"/>
  <c r="I817" i="10" s="1"/>
  <c r="K816" i="10"/>
  <c r="J816" i="10"/>
  <c r="J815" i="10" s="1"/>
  <c r="J814" i="10" s="1"/>
  <c r="J813" i="10" s="1"/>
  <c r="G816" i="10"/>
  <c r="K815" i="10"/>
  <c r="H815" i="10"/>
  <c r="H814" i="10" s="1"/>
  <c r="H813" i="10" s="1"/>
  <c r="K814" i="10"/>
  <c r="K813" i="10" s="1"/>
  <c r="K812" i="10"/>
  <c r="J812" i="10"/>
  <c r="J811" i="10" s="1"/>
  <c r="J810" i="10" s="1"/>
  <c r="J809" i="10" s="1"/>
  <c r="G812" i="10"/>
  <c r="I812" i="10" s="1"/>
  <c r="K811" i="10"/>
  <c r="K810" i="10" s="1"/>
  <c r="K809" i="10" s="1"/>
  <c r="H811" i="10"/>
  <c r="G811" i="10"/>
  <c r="G810" i="10" s="1"/>
  <c r="G809" i="10" s="1"/>
  <c r="I809" i="10" s="1"/>
  <c r="H810" i="10"/>
  <c r="H809" i="10" s="1"/>
  <c r="K808" i="10"/>
  <c r="K807" i="10" s="1"/>
  <c r="K806" i="10" s="1"/>
  <c r="K805" i="10" s="1"/>
  <c r="J808" i="10"/>
  <c r="J807" i="10" s="1"/>
  <c r="J806" i="10" s="1"/>
  <c r="J805" i="10" s="1"/>
  <c r="G808" i="10"/>
  <c r="H807" i="10"/>
  <c r="H806" i="10" s="1"/>
  <c r="H805" i="10"/>
  <c r="K804" i="10"/>
  <c r="J804" i="10"/>
  <c r="J803" i="10" s="1"/>
  <c r="J802" i="10" s="1"/>
  <c r="J801" i="10" s="1"/>
  <c r="G804" i="10"/>
  <c r="I804" i="10" s="1"/>
  <c r="K803" i="10"/>
  <c r="K802" i="10" s="1"/>
  <c r="H803" i="10"/>
  <c r="G803" i="10"/>
  <c r="G802" i="10" s="1"/>
  <c r="G801" i="10" s="1"/>
  <c r="I801" i="10" s="1"/>
  <c r="H802" i="10"/>
  <c r="H801" i="10" s="1"/>
  <c r="K801" i="10"/>
  <c r="K800" i="10"/>
  <c r="K799" i="10" s="1"/>
  <c r="K798" i="10" s="1"/>
  <c r="K797" i="10" s="1"/>
  <c r="J800" i="10"/>
  <c r="J799" i="10" s="1"/>
  <c r="J798" i="10" s="1"/>
  <c r="J797" i="10" s="1"/>
  <c r="G800" i="10"/>
  <c r="H799" i="10"/>
  <c r="H798" i="10" s="1"/>
  <c r="H797" i="10" s="1"/>
  <c r="K796" i="10"/>
  <c r="K795" i="10" s="1"/>
  <c r="K794" i="10" s="1"/>
  <c r="K793" i="10" s="1"/>
  <c r="J796" i="10"/>
  <c r="G796" i="10"/>
  <c r="I796" i="10" s="1"/>
  <c r="J795" i="10"/>
  <c r="J794" i="10" s="1"/>
  <c r="J793" i="10" s="1"/>
  <c r="H795" i="10"/>
  <c r="G795" i="10"/>
  <c r="G794" i="10" s="1"/>
  <c r="G793" i="10" s="1"/>
  <c r="H794" i="10"/>
  <c r="H793" i="10" s="1"/>
  <c r="K792" i="10"/>
  <c r="K791" i="10" s="1"/>
  <c r="K790" i="10" s="1"/>
  <c r="K789" i="10" s="1"/>
  <c r="J792" i="10"/>
  <c r="J791" i="10" s="1"/>
  <c r="J790" i="10" s="1"/>
  <c r="J789" i="10" s="1"/>
  <c r="G792" i="10"/>
  <c r="H791" i="10"/>
  <c r="H790" i="10" s="1"/>
  <c r="H789" i="10"/>
  <c r="K788" i="10"/>
  <c r="K787" i="10" s="1"/>
  <c r="K786" i="10" s="1"/>
  <c r="K785" i="10" s="1"/>
  <c r="J788" i="10"/>
  <c r="G788" i="10"/>
  <c r="I788" i="10" s="1"/>
  <c r="J787" i="10"/>
  <c r="J786" i="10" s="1"/>
  <c r="J785" i="10" s="1"/>
  <c r="H787" i="10"/>
  <c r="H786" i="10"/>
  <c r="H785" i="10" s="1"/>
  <c r="K784" i="10"/>
  <c r="J784" i="10"/>
  <c r="J783" i="10" s="1"/>
  <c r="J782" i="10" s="1"/>
  <c r="J781" i="10" s="1"/>
  <c r="G784" i="10"/>
  <c r="K783" i="10"/>
  <c r="H783" i="10"/>
  <c r="H782" i="10" s="1"/>
  <c r="H781" i="10" s="1"/>
  <c r="K782" i="10"/>
  <c r="K781" i="10" s="1"/>
  <c r="I780" i="10"/>
  <c r="K779" i="10"/>
  <c r="J779" i="10"/>
  <c r="J778" i="10" s="1"/>
  <c r="J777" i="10" s="1"/>
  <c r="J776" i="10" s="1"/>
  <c r="H779" i="10"/>
  <c r="H778" i="10" s="1"/>
  <c r="G779" i="10"/>
  <c r="I779" i="10" s="1"/>
  <c r="K778" i="10"/>
  <c r="K777" i="10" s="1"/>
  <c r="G778" i="10"/>
  <c r="G777" i="10" s="1"/>
  <c r="G776" i="10" s="1"/>
  <c r="I776" i="10" s="1"/>
  <c r="H777" i="10"/>
  <c r="H776" i="10" s="1"/>
  <c r="K776" i="10"/>
  <c r="K775" i="10"/>
  <c r="J775" i="10"/>
  <c r="J774" i="10" s="1"/>
  <c r="J773" i="10" s="1"/>
  <c r="J772" i="10" s="1"/>
  <c r="G775" i="10"/>
  <c r="K774" i="10"/>
  <c r="H774" i="10"/>
  <c r="H773" i="10" s="1"/>
  <c r="H772" i="10" s="1"/>
  <c r="K773" i="10"/>
  <c r="K772" i="10" s="1"/>
  <c r="I771" i="10"/>
  <c r="I770" i="10"/>
  <c r="I769" i="10"/>
  <c r="I768" i="10"/>
  <c r="I767" i="10"/>
  <c r="I766" i="10"/>
  <c r="I765" i="10"/>
  <c r="I764" i="10"/>
  <c r="I763" i="10"/>
  <c r="I762" i="10"/>
  <c r="I761" i="10"/>
  <c r="I760" i="10"/>
  <c r="I759" i="10"/>
  <c r="I758" i="10"/>
  <c r="I756" i="10"/>
  <c r="K755" i="10"/>
  <c r="K754" i="10" s="1"/>
  <c r="K753" i="10" s="1"/>
  <c r="K752" i="10" s="1"/>
  <c r="J755" i="10"/>
  <c r="H755" i="10"/>
  <c r="H754" i="10" s="1"/>
  <c r="H753" i="10" s="1"/>
  <c r="H752" i="10" s="1"/>
  <c r="G755" i="10"/>
  <c r="G754" i="10" s="1"/>
  <c r="G753" i="10" s="1"/>
  <c r="J754" i="10"/>
  <c r="J753" i="10" s="1"/>
  <c r="J752" i="10" s="1"/>
  <c r="I751" i="10"/>
  <c r="I750" i="10"/>
  <c r="I749" i="10"/>
  <c r="J748" i="10"/>
  <c r="J747" i="10" s="1"/>
  <c r="J746" i="10" s="1"/>
  <c r="H748" i="10"/>
  <c r="G748" i="10"/>
  <c r="I748" i="10" s="1"/>
  <c r="H747" i="10"/>
  <c r="H746" i="10" s="1"/>
  <c r="I745" i="10"/>
  <c r="J744" i="10"/>
  <c r="J743" i="10" s="1"/>
  <c r="J742" i="10" s="1"/>
  <c r="H744" i="10"/>
  <c r="G744" i="10"/>
  <c r="I744" i="10" s="1"/>
  <c r="H743" i="10"/>
  <c r="H742" i="10" s="1"/>
  <c r="G743" i="10"/>
  <c r="G742" i="10" s="1"/>
  <c r="I741" i="10"/>
  <c r="J740" i="10"/>
  <c r="J739" i="10" s="1"/>
  <c r="J738" i="10" s="1"/>
  <c r="H740" i="10"/>
  <c r="H739" i="10" s="1"/>
  <c r="H738" i="10" s="1"/>
  <c r="G740" i="10"/>
  <c r="G739" i="10"/>
  <c r="G738" i="10" s="1"/>
  <c r="I736" i="10"/>
  <c r="J735" i="10"/>
  <c r="J734" i="10" s="1"/>
  <c r="J733" i="10" s="1"/>
  <c r="J732" i="10" s="1"/>
  <c r="J731" i="10" s="1"/>
  <c r="J730" i="10" s="1"/>
  <c r="H735" i="10"/>
  <c r="H734" i="10" s="1"/>
  <c r="H733" i="10" s="1"/>
  <c r="H732" i="10" s="1"/>
  <c r="H731" i="10" s="1"/>
  <c r="H730" i="10" s="1"/>
  <c r="G735" i="10"/>
  <c r="G734" i="10" s="1"/>
  <c r="G733" i="10" s="1"/>
  <c r="G732" i="10" s="1"/>
  <c r="G731" i="10" s="1"/>
  <c r="G730" i="10" s="1"/>
  <c r="K729" i="10"/>
  <c r="K728" i="10" s="1"/>
  <c r="J729" i="10"/>
  <c r="I729" i="10"/>
  <c r="J728" i="10"/>
  <c r="J727" i="10" s="1"/>
  <c r="H728" i="10"/>
  <c r="H727" i="10" s="1"/>
  <c r="H726" i="10" s="1"/>
  <c r="G728" i="10"/>
  <c r="K727" i="10"/>
  <c r="K726" i="10" s="1"/>
  <c r="G727" i="10"/>
  <c r="G726" i="10" s="1"/>
  <c r="J726" i="10"/>
  <c r="K725" i="10"/>
  <c r="K724" i="10" s="1"/>
  <c r="J725" i="10"/>
  <c r="I725" i="10"/>
  <c r="J724" i="10"/>
  <c r="J723" i="10" s="1"/>
  <c r="J722" i="10" s="1"/>
  <c r="H724" i="10"/>
  <c r="H723" i="10" s="1"/>
  <c r="G724" i="10"/>
  <c r="K723" i="10"/>
  <c r="K722" i="10" s="1"/>
  <c r="G723" i="10"/>
  <c r="G722" i="10" s="1"/>
  <c r="H722" i="10"/>
  <c r="K721" i="10"/>
  <c r="K720" i="10" s="1"/>
  <c r="K719" i="10" s="1"/>
  <c r="K718" i="10" s="1"/>
  <c r="J721" i="10"/>
  <c r="J720" i="10" s="1"/>
  <c r="J719" i="10" s="1"/>
  <c r="J718" i="10" s="1"/>
  <c r="G721" i="10"/>
  <c r="G720" i="10" s="1"/>
  <c r="G719" i="10" s="1"/>
  <c r="G718" i="10" s="1"/>
  <c r="H720" i="10"/>
  <c r="H719" i="10"/>
  <c r="H718" i="10" s="1"/>
  <c r="K717" i="10"/>
  <c r="K716" i="10" s="1"/>
  <c r="K715" i="10" s="1"/>
  <c r="K714" i="10" s="1"/>
  <c r="J717" i="10"/>
  <c r="J716" i="10" s="1"/>
  <c r="J715" i="10" s="1"/>
  <c r="J714" i="10" s="1"/>
  <c r="G717" i="10"/>
  <c r="H716" i="10"/>
  <c r="H715" i="10" s="1"/>
  <c r="H714" i="10" s="1"/>
  <c r="K713" i="10"/>
  <c r="K712" i="10" s="1"/>
  <c r="J713" i="10"/>
  <c r="I713" i="10"/>
  <c r="J712" i="10"/>
  <c r="J711" i="10" s="1"/>
  <c r="J710" i="10" s="1"/>
  <c r="H712" i="10"/>
  <c r="H711" i="10" s="1"/>
  <c r="G712" i="10"/>
  <c r="K711" i="10"/>
  <c r="K710" i="10" s="1"/>
  <c r="G711" i="10"/>
  <c r="G710" i="10" s="1"/>
  <c r="H710" i="10"/>
  <c r="K709" i="10"/>
  <c r="K708" i="10" s="1"/>
  <c r="J709" i="10"/>
  <c r="I709" i="10"/>
  <c r="J708" i="10"/>
  <c r="J707" i="10" s="1"/>
  <c r="H708" i="10"/>
  <c r="H707" i="10" s="1"/>
  <c r="G708" i="10"/>
  <c r="K707" i="10"/>
  <c r="K706" i="10" s="1"/>
  <c r="G707" i="10"/>
  <c r="G706" i="10" s="1"/>
  <c r="J706" i="10"/>
  <c r="H706" i="10"/>
  <c r="K705" i="10"/>
  <c r="J705" i="10"/>
  <c r="I705" i="10"/>
  <c r="K704" i="10"/>
  <c r="J704" i="10"/>
  <c r="J703" i="10" s="1"/>
  <c r="J702" i="10" s="1"/>
  <c r="J701" i="10" s="1"/>
  <c r="I704" i="10"/>
  <c r="K703" i="10"/>
  <c r="K702" i="10" s="1"/>
  <c r="K701" i="10" s="1"/>
  <c r="H703" i="10"/>
  <c r="G703" i="10"/>
  <c r="G702" i="10" s="1"/>
  <c r="H702" i="10"/>
  <c r="H701" i="10" s="1"/>
  <c r="G701" i="10"/>
  <c r="I701" i="10" s="1"/>
  <c r="K700" i="10"/>
  <c r="J700" i="10"/>
  <c r="I700" i="10"/>
  <c r="K699" i="10"/>
  <c r="K698" i="10" s="1"/>
  <c r="K697" i="10" s="1"/>
  <c r="K696" i="10" s="1"/>
  <c r="J699" i="10"/>
  <c r="I699" i="10"/>
  <c r="H698" i="10"/>
  <c r="H697" i="10" s="1"/>
  <c r="G698" i="10"/>
  <c r="G697" i="10" s="1"/>
  <c r="G696" i="10" s="1"/>
  <c r="H696" i="10"/>
  <c r="K695" i="10"/>
  <c r="K694" i="10" s="1"/>
  <c r="K693" i="10" s="1"/>
  <c r="K692" i="10" s="1"/>
  <c r="J695" i="10"/>
  <c r="J694" i="10" s="1"/>
  <c r="J693" i="10" s="1"/>
  <c r="J692" i="10" s="1"/>
  <c r="G695" i="10"/>
  <c r="I695" i="10" s="1"/>
  <c r="H694" i="10"/>
  <c r="H693" i="10"/>
  <c r="H692" i="10" s="1"/>
  <c r="K691" i="10"/>
  <c r="J691" i="10"/>
  <c r="J690" i="10" s="1"/>
  <c r="J689" i="10" s="1"/>
  <c r="J688" i="10" s="1"/>
  <c r="H690" i="10"/>
  <c r="H689" i="10" s="1"/>
  <c r="H688" i="10" s="1"/>
  <c r="I691" i="10"/>
  <c r="K690" i="10"/>
  <c r="K689" i="10" s="1"/>
  <c r="K688" i="10" s="1"/>
  <c r="G690" i="10"/>
  <c r="K687" i="10"/>
  <c r="J687" i="10"/>
  <c r="J686" i="10" s="1"/>
  <c r="J685" i="10" s="1"/>
  <c r="J684" i="10" s="1"/>
  <c r="G687" i="10"/>
  <c r="I687" i="10" s="1"/>
  <c r="K686" i="10"/>
  <c r="K685" i="10" s="1"/>
  <c r="K684" i="10" s="1"/>
  <c r="H686" i="10"/>
  <c r="H685" i="10" s="1"/>
  <c r="H684" i="10" s="1"/>
  <c r="K683" i="10"/>
  <c r="J683" i="10"/>
  <c r="G683" i="10"/>
  <c r="K682" i="10"/>
  <c r="J682" i="10"/>
  <c r="G682" i="10"/>
  <c r="I682" i="10" s="1"/>
  <c r="K681" i="10"/>
  <c r="K680" i="10" s="1"/>
  <c r="K679" i="10" s="1"/>
  <c r="K678" i="10" s="1"/>
  <c r="J681" i="10"/>
  <c r="G681" i="10"/>
  <c r="I681" i="10" s="1"/>
  <c r="H680" i="10"/>
  <c r="H679" i="10"/>
  <c r="H678" i="10" s="1"/>
  <c r="K677" i="10"/>
  <c r="K676" i="10" s="1"/>
  <c r="K675" i="10" s="1"/>
  <c r="K674" i="10" s="1"/>
  <c r="J677" i="10"/>
  <c r="J676" i="10" s="1"/>
  <c r="J675" i="10" s="1"/>
  <c r="J674" i="10" s="1"/>
  <c r="G677" i="10"/>
  <c r="I677" i="10" s="1"/>
  <c r="H676" i="10"/>
  <c r="H675" i="10" s="1"/>
  <c r="H674" i="10" s="1"/>
  <c r="K673" i="10"/>
  <c r="K672" i="10" s="1"/>
  <c r="K671" i="10" s="1"/>
  <c r="K670" i="10" s="1"/>
  <c r="J673" i="10"/>
  <c r="I673" i="10"/>
  <c r="J672" i="10"/>
  <c r="J671" i="10" s="1"/>
  <c r="J670" i="10" s="1"/>
  <c r="H672" i="10"/>
  <c r="H671" i="10" s="1"/>
  <c r="H670" i="10" s="1"/>
  <c r="K669" i="10"/>
  <c r="K668" i="10" s="1"/>
  <c r="K667" i="10" s="1"/>
  <c r="K666" i="10" s="1"/>
  <c r="J669" i="10"/>
  <c r="G669" i="10"/>
  <c r="I669" i="10" s="1"/>
  <c r="J668" i="10"/>
  <c r="J667" i="10" s="1"/>
  <c r="J666" i="10" s="1"/>
  <c r="H668" i="10"/>
  <c r="G668" i="10"/>
  <c r="I668" i="10" s="1"/>
  <c r="H667" i="10"/>
  <c r="H666" i="10" s="1"/>
  <c r="K665" i="10"/>
  <c r="J665" i="10"/>
  <c r="J664" i="10" s="1"/>
  <c r="J663" i="10" s="1"/>
  <c r="J662" i="10" s="1"/>
  <c r="H664" i="10"/>
  <c r="H663" i="10" s="1"/>
  <c r="H662" i="10" s="1"/>
  <c r="I665" i="10"/>
  <c r="K664" i="10"/>
  <c r="K663" i="10" s="1"/>
  <c r="K662" i="10" s="1"/>
  <c r="G664" i="10"/>
  <c r="K661" i="10"/>
  <c r="K660" i="10" s="1"/>
  <c r="K659" i="10" s="1"/>
  <c r="K658" i="10" s="1"/>
  <c r="J661" i="10"/>
  <c r="J660" i="10" s="1"/>
  <c r="J659" i="10" s="1"/>
  <c r="J658" i="10" s="1"/>
  <c r="G661" i="10"/>
  <c r="I661" i="10" s="1"/>
  <c r="H660" i="10"/>
  <c r="H659" i="10" s="1"/>
  <c r="H658" i="10" s="1"/>
  <c r="K657" i="10"/>
  <c r="K656" i="10" s="1"/>
  <c r="K655" i="10" s="1"/>
  <c r="K654" i="10" s="1"/>
  <c r="K653" i="10" s="1"/>
  <c r="J657" i="10"/>
  <c r="J656" i="10" s="1"/>
  <c r="J655" i="10" s="1"/>
  <c r="J654" i="10" s="1"/>
  <c r="J653" i="10" s="1"/>
  <c r="I657" i="10"/>
  <c r="H656" i="10"/>
  <c r="G656" i="10"/>
  <c r="I656" i="10" s="1"/>
  <c r="H655" i="10"/>
  <c r="H654" i="10" s="1"/>
  <c r="H653" i="10" s="1"/>
  <c r="K652" i="10"/>
  <c r="J652" i="10"/>
  <c r="J651" i="10" s="1"/>
  <c r="J650" i="10" s="1"/>
  <c r="J649" i="10" s="1"/>
  <c r="G652" i="10"/>
  <c r="I652" i="10" s="1"/>
  <c r="K651" i="10"/>
  <c r="K650" i="10" s="1"/>
  <c r="K649" i="10" s="1"/>
  <c r="H651" i="10"/>
  <c r="G651" i="10"/>
  <c r="I651" i="10" s="1"/>
  <c r="H650" i="10"/>
  <c r="H649" i="10" s="1"/>
  <c r="I648" i="10"/>
  <c r="K647" i="10"/>
  <c r="K646" i="10" s="1"/>
  <c r="K645" i="10" s="1"/>
  <c r="J647" i="10"/>
  <c r="H647" i="10"/>
  <c r="H646" i="10" s="1"/>
  <c r="H645" i="10" s="1"/>
  <c r="G647" i="10"/>
  <c r="J646" i="10"/>
  <c r="J645" i="10" s="1"/>
  <c r="I644" i="10"/>
  <c r="I643" i="10"/>
  <c r="I642" i="10"/>
  <c r="J641" i="10"/>
  <c r="H641" i="10"/>
  <c r="H640" i="10" s="1"/>
  <c r="H639" i="10" s="1"/>
  <c r="G641" i="10"/>
  <c r="J640" i="10"/>
  <c r="J639" i="10" s="1"/>
  <c r="G640" i="10"/>
  <c r="I638" i="10"/>
  <c r="J637" i="10"/>
  <c r="H637" i="10"/>
  <c r="H636" i="10" s="1"/>
  <c r="H635" i="10" s="1"/>
  <c r="G637" i="10"/>
  <c r="J636" i="10"/>
  <c r="J635" i="10" s="1"/>
  <c r="G636" i="10"/>
  <c r="K630" i="10"/>
  <c r="K629" i="10" s="1"/>
  <c r="K628" i="10" s="1"/>
  <c r="K627" i="10" s="1"/>
  <c r="J630" i="10"/>
  <c r="G630" i="10"/>
  <c r="I630" i="10" s="1"/>
  <c r="J629" i="10"/>
  <c r="J628" i="10" s="1"/>
  <c r="J627" i="10" s="1"/>
  <c r="H629" i="10"/>
  <c r="H628" i="10" s="1"/>
  <c r="H627" i="10" s="1"/>
  <c r="K626" i="10"/>
  <c r="K625" i="10" s="1"/>
  <c r="K624" i="10" s="1"/>
  <c r="K623" i="10" s="1"/>
  <c r="J626" i="10"/>
  <c r="J625" i="10" s="1"/>
  <c r="J624" i="10" s="1"/>
  <c r="J623" i="10" s="1"/>
  <c r="G626" i="10"/>
  <c r="I626" i="10" s="1"/>
  <c r="H625" i="10"/>
  <c r="H624" i="10" s="1"/>
  <c r="H623" i="10" s="1"/>
  <c r="K622" i="10"/>
  <c r="K621" i="10" s="1"/>
  <c r="K620" i="10" s="1"/>
  <c r="K619" i="10" s="1"/>
  <c r="J622" i="10"/>
  <c r="J621" i="10" s="1"/>
  <c r="J620" i="10" s="1"/>
  <c r="J619" i="10" s="1"/>
  <c r="G622" i="10"/>
  <c r="I622" i="10" s="1"/>
  <c r="H621" i="10"/>
  <c r="H620" i="10" s="1"/>
  <c r="H619" i="10" s="1"/>
  <c r="I618" i="10"/>
  <c r="K617" i="10"/>
  <c r="K616" i="10" s="1"/>
  <c r="K615" i="10" s="1"/>
  <c r="K614" i="10" s="1"/>
  <c r="J617" i="10"/>
  <c r="J616" i="10" s="1"/>
  <c r="J615" i="10" s="1"/>
  <c r="J614" i="10" s="1"/>
  <c r="G617" i="10"/>
  <c r="I617" i="10" s="1"/>
  <c r="H616" i="10"/>
  <c r="H615" i="10" s="1"/>
  <c r="H614" i="10" s="1"/>
  <c r="I613" i="10"/>
  <c r="I612" i="10"/>
  <c r="I611" i="10"/>
  <c r="I610" i="10"/>
  <c r="K609" i="10"/>
  <c r="K608" i="10" s="1"/>
  <c r="K607" i="10" s="1"/>
  <c r="K606" i="10" s="1"/>
  <c r="J609" i="10"/>
  <c r="G609" i="10"/>
  <c r="I609" i="10" s="1"/>
  <c r="J608" i="10"/>
  <c r="J607" i="10" s="1"/>
  <c r="J606" i="10" s="1"/>
  <c r="H608" i="10"/>
  <c r="H607" i="10" s="1"/>
  <c r="K604" i="10"/>
  <c r="K603" i="10" s="1"/>
  <c r="K602" i="10" s="1"/>
  <c r="K601" i="10" s="1"/>
  <c r="J604" i="10"/>
  <c r="I604" i="10"/>
  <c r="J603" i="10"/>
  <c r="J602" i="10" s="1"/>
  <c r="J601" i="10" s="1"/>
  <c r="H603" i="10"/>
  <c r="H602" i="10" s="1"/>
  <c r="H601" i="10" s="1"/>
  <c r="K600" i="10"/>
  <c r="K599" i="10" s="1"/>
  <c r="K598" i="10" s="1"/>
  <c r="K597" i="10" s="1"/>
  <c r="J600" i="10"/>
  <c r="G600" i="10"/>
  <c r="J599" i="10"/>
  <c r="J598" i="10" s="1"/>
  <c r="J597" i="10" s="1"/>
  <c r="H599" i="10"/>
  <c r="H598" i="10" s="1"/>
  <c r="H597" i="10" s="1"/>
  <c r="I596" i="10"/>
  <c r="K595" i="10"/>
  <c r="J595" i="10"/>
  <c r="J594" i="10" s="1"/>
  <c r="J593" i="10" s="1"/>
  <c r="J592" i="10" s="1"/>
  <c r="G595" i="10"/>
  <c r="I595" i="10" s="1"/>
  <c r="K594" i="10"/>
  <c r="K593" i="10" s="1"/>
  <c r="K592" i="10" s="1"/>
  <c r="H594" i="10"/>
  <c r="G594" i="10"/>
  <c r="H593" i="10"/>
  <c r="H592" i="10" s="1"/>
  <c r="K591" i="10"/>
  <c r="K590" i="10" s="1"/>
  <c r="K589" i="10" s="1"/>
  <c r="K588" i="10" s="1"/>
  <c r="J591" i="10"/>
  <c r="I591" i="10"/>
  <c r="J590" i="10"/>
  <c r="J589" i="10" s="1"/>
  <c r="J588" i="10" s="1"/>
  <c r="H590" i="10"/>
  <c r="H589" i="10" s="1"/>
  <c r="H588" i="10" s="1"/>
  <c r="G590" i="10"/>
  <c r="G589" i="10"/>
  <c r="I587" i="10"/>
  <c r="J586" i="10"/>
  <c r="J585" i="10" s="1"/>
  <c r="J584" i="10" s="1"/>
  <c r="H586" i="10"/>
  <c r="G586" i="10"/>
  <c r="I586" i="10" s="1"/>
  <c r="H585" i="10"/>
  <c r="H584" i="10" s="1"/>
  <c r="K583" i="10"/>
  <c r="J583" i="10"/>
  <c r="G583" i="10"/>
  <c r="I583" i="10" s="1"/>
  <c r="K582" i="10"/>
  <c r="K581" i="10" s="1"/>
  <c r="K580" i="10" s="1"/>
  <c r="H582" i="10"/>
  <c r="H581" i="10" s="1"/>
  <c r="H580" i="10" s="1"/>
  <c r="K575" i="10"/>
  <c r="J575" i="10"/>
  <c r="H575" i="10"/>
  <c r="G575" i="10"/>
  <c r="I575" i="10" s="1"/>
  <c r="K574" i="10"/>
  <c r="H574" i="10"/>
  <c r="K573" i="10"/>
  <c r="H573" i="10"/>
  <c r="K572" i="10"/>
  <c r="H572" i="10"/>
  <c r="K571" i="10"/>
  <c r="H571" i="10"/>
  <c r="I570" i="10"/>
  <c r="I569" i="10"/>
  <c r="I568" i="10"/>
  <c r="J567" i="10"/>
  <c r="J566" i="10" s="1"/>
  <c r="J565" i="10" s="1"/>
  <c r="J564" i="10" s="1"/>
  <c r="H567" i="10"/>
  <c r="G567" i="10"/>
  <c r="I567" i="10" s="1"/>
  <c r="H566" i="10"/>
  <c r="H565" i="10" s="1"/>
  <c r="H564" i="10" s="1"/>
  <c r="K563" i="10"/>
  <c r="K562" i="10" s="1"/>
  <c r="K561" i="10" s="1"/>
  <c r="K560" i="10" s="1"/>
  <c r="J563" i="10"/>
  <c r="J467" i="10" s="1"/>
  <c r="I563" i="10"/>
  <c r="J562" i="10"/>
  <c r="J561" i="10" s="1"/>
  <c r="J560" i="10" s="1"/>
  <c r="H562" i="10"/>
  <c r="H561" i="10" s="1"/>
  <c r="H560" i="10" s="1"/>
  <c r="K559" i="10"/>
  <c r="K558" i="10" s="1"/>
  <c r="K557" i="10" s="1"/>
  <c r="K556" i="10" s="1"/>
  <c r="K555" i="10" s="1"/>
  <c r="J559" i="10"/>
  <c r="I559" i="10"/>
  <c r="J558" i="10"/>
  <c r="J557" i="10" s="1"/>
  <c r="J556" i="10" s="1"/>
  <c r="J555" i="10" s="1"/>
  <c r="H558" i="10"/>
  <c r="H557" i="10" s="1"/>
  <c r="H556" i="10" s="1"/>
  <c r="H555" i="10" s="1"/>
  <c r="K554" i="10"/>
  <c r="J554" i="10"/>
  <c r="J553" i="10" s="1"/>
  <c r="J552" i="10" s="1"/>
  <c r="J551" i="10" s="1"/>
  <c r="H553" i="10"/>
  <c r="H552" i="10" s="1"/>
  <c r="H551" i="10" s="1"/>
  <c r="I554" i="10"/>
  <c r="K553" i="10"/>
  <c r="K552" i="10" s="1"/>
  <c r="K551" i="10" s="1"/>
  <c r="G553" i="10"/>
  <c r="K548" i="10"/>
  <c r="J548" i="10"/>
  <c r="J547" i="10" s="1"/>
  <c r="J546" i="10" s="1"/>
  <c r="H548" i="10"/>
  <c r="H547" i="10" s="1"/>
  <c r="H546" i="10" s="1"/>
  <c r="G548" i="10"/>
  <c r="K547" i="10"/>
  <c r="K546" i="10" s="1"/>
  <c r="G547" i="10"/>
  <c r="K543" i="10"/>
  <c r="J543" i="10"/>
  <c r="H543" i="10"/>
  <c r="G543" i="10"/>
  <c r="K542" i="10"/>
  <c r="J542" i="10"/>
  <c r="H542" i="10"/>
  <c r="G542" i="10"/>
  <c r="K541" i="10"/>
  <c r="J541" i="10"/>
  <c r="H541" i="10"/>
  <c r="G541" i="10"/>
  <c r="K540" i="10"/>
  <c r="J540" i="10"/>
  <c r="H540" i="10"/>
  <c r="G540" i="10"/>
  <c r="K539" i="10"/>
  <c r="J539" i="10"/>
  <c r="H539" i="10"/>
  <c r="G539" i="10"/>
  <c r="K538" i="10"/>
  <c r="J538" i="10"/>
  <c r="H538" i="10"/>
  <c r="G538" i="10"/>
  <c r="K537" i="10"/>
  <c r="J537" i="10"/>
  <c r="H537" i="10"/>
  <c r="G537" i="10"/>
  <c r="K536" i="10"/>
  <c r="J536" i="10"/>
  <c r="H536" i="10"/>
  <c r="G536" i="10"/>
  <c r="K535" i="10"/>
  <c r="J535" i="10"/>
  <c r="H535" i="10"/>
  <c r="G535" i="10"/>
  <c r="K534" i="10"/>
  <c r="J534" i="10"/>
  <c r="H534" i="10"/>
  <c r="G534" i="10"/>
  <c r="K533" i="10"/>
  <c r="J533" i="10"/>
  <c r="G533" i="10"/>
  <c r="K532" i="10"/>
  <c r="J532" i="10"/>
  <c r="H532" i="10"/>
  <c r="G532" i="10"/>
  <c r="K531" i="10"/>
  <c r="J531" i="10"/>
  <c r="H531" i="10"/>
  <c r="G531" i="10"/>
  <c r="K530" i="10"/>
  <c r="J530" i="10"/>
  <c r="H530" i="10"/>
  <c r="G530" i="10"/>
  <c r="K529" i="10"/>
  <c r="J529" i="10"/>
  <c r="H529" i="10"/>
  <c r="G529" i="10"/>
  <c r="K528" i="10"/>
  <c r="J528" i="10"/>
  <c r="H528" i="10"/>
  <c r="G528" i="10"/>
  <c r="K527" i="10"/>
  <c r="J527" i="10"/>
  <c r="H527" i="10"/>
  <c r="G527" i="10"/>
  <c r="K526" i="10"/>
  <c r="J526" i="10"/>
  <c r="H526" i="10"/>
  <c r="G526" i="10"/>
  <c r="K525" i="10"/>
  <c r="J525" i="10"/>
  <c r="H525" i="10"/>
  <c r="G525" i="10"/>
  <c r="K524" i="10"/>
  <c r="J524" i="10"/>
  <c r="H524" i="10"/>
  <c r="G524" i="10"/>
  <c r="K523" i="10"/>
  <c r="J523" i="10"/>
  <c r="H523" i="10"/>
  <c r="G523" i="10"/>
  <c r="I522" i="10"/>
  <c r="J521" i="10"/>
  <c r="H521" i="10"/>
  <c r="G521" i="10"/>
  <c r="I521" i="10" s="1"/>
  <c r="J520" i="10"/>
  <c r="H520" i="10"/>
  <c r="G520" i="10"/>
  <c r="I520" i="10" s="1"/>
  <c r="J519" i="10"/>
  <c r="H519" i="10"/>
  <c r="G519" i="10"/>
  <c r="I519" i="10" s="1"/>
  <c r="K518" i="10"/>
  <c r="J518" i="10"/>
  <c r="H518" i="10"/>
  <c r="G518" i="10"/>
  <c r="I517" i="10"/>
  <c r="I516" i="10"/>
  <c r="I515" i="10"/>
  <c r="I514" i="10"/>
  <c r="J513" i="10"/>
  <c r="I513" i="10"/>
  <c r="J512" i="10"/>
  <c r="I512" i="10"/>
  <c r="J511" i="10"/>
  <c r="I511" i="10"/>
  <c r="I510" i="10"/>
  <c r="K509" i="10"/>
  <c r="J509" i="10"/>
  <c r="H509" i="10"/>
  <c r="G509" i="10"/>
  <c r="I509" i="10" s="1"/>
  <c r="K508" i="10"/>
  <c r="J508" i="10"/>
  <c r="H508" i="10"/>
  <c r="G508" i="10"/>
  <c r="I508" i="10" s="1"/>
  <c r="K507" i="10"/>
  <c r="J507" i="10"/>
  <c r="H507" i="10"/>
  <c r="G507" i="10"/>
  <c r="I507" i="10" s="1"/>
  <c r="K506" i="10"/>
  <c r="J506" i="10"/>
  <c r="H506" i="10"/>
  <c r="G506" i="10"/>
  <c r="I506" i="10" s="1"/>
  <c r="K505" i="10"/>
  <c r="J505" i="10"/>
  <c r="H505" i="10"/>
  <c r="G505" i="10"/>
  <c r="I505" i="10" s="1"/>
  <c r="K504" i="10"/>
  <c r="J504" i="10"/>
  <c r="H504" i="10"/>
  <c r="G504" i="10"/>
  <c r="I504" i="10" s="1"/>
  <c r="K502" i="10"/>
  <c r="J502" i="10"/>
  <c r="H502" i="10"/>
  <c r="G502" i="10"/>
  <c r="K501" i="10"/>
  <c r="J501" i="10"/>
  <c r="H501" i="10"/>
  <c r="G501" i="10"/>
  <c r="K500" i="10"/>
  <c r="J500" i="10"/>
  <c r="H500" i="10"/>
  <c r="G500" i="10"/>
  <c r="K499" i="10"/>
  <c r="J499" i="10"/>
  <c r="H499" i="10"/>
  <c r="G499" i="10"/>
  <c r="K498" i="10"/>
  <c r="J498" i="10"/>
  <c r="H498" i="10"/>
  <c r="G498" i="10"/>
  <c r="I497" i="10"/>
  <c r="K496" i="10"/>
  <c r="J496" i="10"/>
  <c r="H496" i="10"/>
  <c r="G496" i="10"/>
  <c r="K495" i="10"/>
  <c r="J495" i="10"/>
  <c r="H495" i="10"/>
  <c r="G495" i="10"/>
  <c r="I495" i="10" s="1"/>
  <c r="I494" i="10"/>
  <c r="K493" i="10"/>
  <c r="K492" i="10" s="1"/>
  <c r="K491" i="10" s="1"/>
  <c r="K490" i="10" s="1"/>
  <c r="J493" i="10"/>
  <c r="H493" i="10"/>
  <c r="H492" i="10" s="1"/>
  <c r="H491" i="10" s="1"/>
  <c r="H490" i="10" s="1"/>
  <c r="G493" i="10"/>
  <c r="J492" i="10"/>
  <c r="J491" i="10" s="1"/>
  <c r="J490" i="10" s="1"/>
  <c r="G492" i="10"/>
  <c r="I489" i="10"/>
  <c r="K488" i="10"/>
  <c r="J488" i="10"/>
  <c r="H488" i="10"/>
  <c r="G488" i="10"/>
  <c r="K487" i="10"/>
  <c r="J487" i="10"/>
  <c r="H487" i="10"/>
  <c r="G487" i="10"/>
  <c r="I486" i="10"/>
  <c r="K485" i="10"/>
  <c r="J485" i="10"/>
  <c r="H485" i="10"/>
  <c r="G485" i="10"/>
  <c r="K484" i="10"/>
  <c r="J484" i="10"/>
  <c r="H484" i="10"/>
  <c r="G484" i="10"/>
  <c r="K483" i="10"/>
  <c r="J483" i="10"/>
  <c r="H483" i="10"/>
  <c r="G483" i="10"/>
  <c r="K482" i="10"/>
  <c r="J482" i="10"/>
  <c r="J481" i="10" s="1"/>
  <c r="J480" i="10" s="1"/>
  <c r="H482" i="10"/>
  <c r="H481" i="10" s="1"/>
  <c r="H480" i="10" s="1"/>
  <c r="K481" i="10"/>
  <c r="K480" i="10" s="1"/>
  <c r="I479" i="10"/>
  <c r="J478" i="10"/>
  <c r="H478" i="10"/>
  <c r="H477" i="10" s="1"/>
  <c r="H476" i="10" s="1"/>
  <c r="G478" i="10"/>
  <c r="J477" i="10"/>
  <c r="J476" i="10" s="1"/>
  <c r="G477" i="10"/>
  <c r="K474" i="10"/>
  <c r="K465" i="10" s="1"/>
  <c r="J474" i="10"/>
  <c r="H474" i="10"/>
  <c r="G474" i="10"/>
  <c r="K473" i="10"/>
  <c r="J473" i="10"/>
  <c r="H473" i="10"/>
  <c r="G473" i="10"/>
  <c r="K472" i="10"/>
  <c r="J472" i="10"/>
  <c r="H472" i="10"/>
  <c r="G472" i="10"/>
  <c r="K471" i="10"/>
  <c r="J471" i="10"/>
  <c r="H471" i="10"/>
  <c r="G471" i="10"/>
  <c r="K470" i="10"/>
  <c r="J470" i="10"/>
  <c r="H470" i="10"/>
  <c r="G470" i="10"/>
  <c r="K469" i="10"/>
  <c r="J469" i="10"/>
  <c r="H469" i="10"/>
  <c r="G469" i="10"/>
  <c r="K468" i="10"/>
  <c r="J468" i="10"/>
  <c r="H468" i="10"/>
  <c r="G468" i="10"/>
  <c r="K467" i="10"/>
  <c r="H467" i="10"/>
  <c r="G467" i="10"/>
  <c r="J466" i="10"/>
  <c r="H466" i="10"/>
  <c r="G466" i="10"/>
  <c r="H465" i="10"/>
  <c r="H464" i="10" s="1"/>
  <c r="I463" i="10"/>
  <c r="J462" i="10"/>
  <c r="J461" i="10" s="1"/>
  <c r="J460" i="10" s="1"/>
  <c r="H462" i="10"/>
  <c r="G462" i="10"/>
  <c r="H461" i="10"/>
  <c r="H460" i="10" s="1"/>
  <c r="K459" i="10"/>
  <c r="K458" i="10" s="1"/>
  <c r="K457" i="10" s="1"/>
  <c r="K456" i="10" s="1"/>
  <c r="K455" i="10" s="1"/>
  <c r="K448" i="10" s="1"/>
  <c r="J459" i="10"/>
  <c r="H458" i="10"/>
  <c r="H457" i="10" s="1"/>
  <c r="H456" i="10" s="1"/>
  <c r="H455" i="10" s="1"/>
  <c r="J458" i="10"/>
  <c r="G458" i="10"/>
  <c r="J457" i="10"/>
  <c r="J456" i="10" s="1"/>
  <c r="G457" i="10"/>
  <c r="G456" i="10" s="1"/>
  <c r="I454" i="10"/>
  <c r="J453" i="10"/>
  <c r="J452" i="10" s="1"/>
  <c r="H453" i="10"/>
  <c r="G453" i="10"/>
  <c r="H452" i="10"/>
  <c r="H451" i="10" s="1"/>
  <c r="H450" i="10" s="1"/>
  <c r="H447" i="10"/>
  <c r="I447" i="10" s="1"/>
  <c r="K446" i="10"/>
  <c r="K445" i="10" s="1"/>
  <c r="K444" i="10" s="1"/>
  <c r="J446" i="10"/>
  <c r="G446" i="10"/>
  <c r="G445" i="10" s="1"/>
  <c r="G444" i="10" s="1"/>
  <c r="J445" i="10"/>
  <c r="J444" i="10" s="1"/>
  <c r="K443" i="10"/>
  <c r="K442" i="10" s="1"/>
  <c r="K441" i="10" s="1"/>
  <c r="K440" i="10" s="1"/>
  <c r="J443" i="10"/>
  <c r="G443" i="10"/>
  <c r="I443" i="10" s="1"/>
  <c r="J442" i="10"/>
  <c r="H442" i="10"/>
  <c r="J441" i="10"/>
  <c r="J440" i="10" s="1"/>
  <c r="H441" i="10"/>
  <c r="H440" i="10" s="1"/>
  <c r="I439" i="10"/>
  <c r="K438" i="10"/>
  <c r="J438" i="10"/>
  <c r="H438" i="10"/>
  <c r="G438" i="10"/>
  <c r="K437" i="10"/>
  <c r="J437" i="10"/>
  <c r="H437" i="10"/>
  <c r="G437" i="10"/>
  <c r="I437" i="10" s="1"/>
  <c r="K436" i="10"/>
  <c r="J436" i="10"/>
  <c r="H436" i="10"/>
  <c r="G436" i="10"/>
  <c r="I436" i="10" s="1"/>
  <c r="K435" i="10"/>
  <c r="J435" i="10"/>
  <c r="H435" i="10"/>
  <c r="G435" i="10"/>
  <c r="I435" i="10" s="1"/>
  <c r="I434" i="10"/>
  <c r="K433" i="10"/>
  <c r="J433" i="10"/>
  <c r="H433" i="10"/>
  <c r="G433" i="10"/>
  <c r="K432" i="10"/>
  <c r="J432" i="10"/>
  <c r="H432" i="10"/>
  <c r="G432" i="10"/>
  <c r="K431" i="10"/>
  <c r="J431" i="10"/>
  <c r="H431" i="10"/>
  <c r="G431" i="10"/>
  <c r="I430" i="10"/>
  <c r="K429" i="10"/>
  <c r="J429" i="10"/>
  <c r="H429" i="10"/>
  <c r="G429" i="10"/>
  <c r="I429" i="10" s="1"/>
  <c r="K428" i="10"/>
  <c r="J428" i="10"/>
  <c r="H428" i="10"/>
  <c r="G428" i="10"/>
  <c r="I428" i="10" s="1"/>
  <c r="K427" i="10"/>
  <c r="J427" i="10"/>
  <c r="H427" i="10"/>
  <c r="G427" i="10"/>
  <c r="I427" i="10" s="1"/>
  <c r="K426" i="10"/>
  <c r="K425" i="10" s="1"/>
  <c r="K424" i="10" s="1"/>
  <c r="K423" i="10" s="1"/>
  <c r="J426" i="10"/>
  <c r="G426" i="10"/>
  <c r="J425" i="10"/>
  <c r="J424" i="10" s="1"/>
  <c r="J423" i="10" s="1"/>
  <c r="H425" i="10"/>
  <c r="H424" i="10" s="1"/>
  <c r="H423" i="10" s="1"/>
  <c r="K422" i="10"/>
  <c r="K421" i="10" s="1"/>
  <c r="K420" i="10" s="1"/>
  <c r="J422" i="10"/>
  <c r="G422" i="10"/>
  <c r="G421" i="10" s="1"/>
  <c r="J421" i="10"/>
  <c r="J420" i="10" s="1"/>
  <c r="H421" i="10"/>
  <c r="H420" i="10" s="1"/>
  <c r="K419" i="10"/>
  <c r="K418" i="10" s="1"/>
  <c r="K417" i="10" s="1"/>
  <c r="J419" i="10"/>
  <c r="J418" i="10" s="1"/>
  <c r="J417" i="10" s="1"/>
  <c r="G419" i="10"/>
  <c r="I419" i="10" s="1"/>
  <c r="H418" i="10"/>
  <c r="H417" i="10" s="1"/>
  <c r="K414" i="10"/>
  <c r="J414" i="10"/>
  <c r="H414" i="10"/>
  <c r="G414" i="10"/>
  <c r="K413" i="10"/>
  <c r="J413" i="10"/>
  <c r="H413" i="10"/>
  <c r="G413" i="10"/>
  <c r="K412" i="10"/>
  <c r="J412" i="10"/>
  <c r="H412" i="10"/>
  <c r="G412" i="10"/>
  <c r="K411" i="10"/>
  <c r="J411" i="10"/>
  <c r="H411" i="10"/>
  <c r="G411" i="10"/>
  <c r="K410" i="10"/>
  <c r="J410" i="10"/>
  <c r="H410" i="10"/>
  <c r="G410" i="10"/>
  <c r="I409" i="10"/>
  <c r="J408" i="10"/>
  <c r="J407" i="10" s="1"/>
  <c r="J406" i="10" s="1"/>
  <c r="J405" i="10" s="1"/>
  <c r="H408" i="10"/>
  <c r="G408" i="10"/>
  <c r="H407" i="10"/>
  <c r="H406" i="10" s="1"/>
  <c r="H405" i="10" s="1"/>
  <c r="K404" i="10"/>
  <c r="J404" i="10"/>
  <c r="G404" i="10"/>
  <c r="J403" i="10"/>
  <c r="J402" i="10" s="1"/>
  <c r="J401" i="10" s="1"/>
  <c r="K400" i="10"/>
  <c r="J400" i="10"/>
  <c r="J399" i="10" s="1"/>
  <c r="J398" i="10" s="1"/>
  <c r="J397" i="10" s="1"/>
  <c r="G400" i="10"/>
  <c r="K399" i="10"/>
  <c r="H399" i="10"/>
  <c r="G399" i="10"/>
  <c r="K398" i="10"/>
  <c r="H398" i="10"/>
  <c r="G398" i="10"/>
  <c r="K397" i="10"/>
  <c r="H397" i="10"/>
  <c r="G397" i="10"/>
  <c r="K396" i="10"/>
  <c r="K395" i="10" s="1"/>
  <c r="K394" i="10" s="1"/>
  <c r="K393" i="10" s="1"/>
  <c r="J396" i="10"/>
  <c r="I396" i="10"/>
  <c r="J395" i="10"/>
  <c r="J394" i="10" s="1"/>
  <c r="J393" i="10" s="1"/>
  <c r="H395" i="10"/>
  <c r="G395" i="10"/>
  <c r="I395" i="10" s="1"/>
  <c r="H394" i="10"/>
  <c r="G394" i="10"/>
  <c r="I394" i="10" s="1"/>
  <c r="H393" i="10"/>
  <c r="G393" i="10"/>
  <c r="I393" i="10" s="1"/>
  <c r="I392" i="10"/>
  <c r="K391" i="10"/>
  <c r="J391" i="10"/>
  <c r="H391" i="10"/>
  <c r="G391" i="10"/>
  <c r="K390" i="10"/>
  <c r="J390" i="10"/>
  <c r="H390" i="10"/>
  <c r="G390" i="10"/>
  <c r="I390" i="10" s="1"/>
  <c r="K389" i="10"/>
  <c r="J389" i="10"/>
  <c r="H389" i="10"/>
  <c r="G389" i="10"/>
  <c r="I389" i="10" s="1"/>
  <c r="J387" i="10"/>
  <c r="G387" i="10"/>
  <c r="K386" i="10"/>
  <c r="J386" i="10"/>
  <c r="H386" i="10"/>
  <c r="G386" i="10"/>
  <c r="K385" i="10"/>
  <c r="J385" i="10"/>
  <c r="H385" i="10"/>
  <c r="G385" i="10"/>
  <c r="K384" i="10"/>
  <c r="K383" i="10" s="1"/>
  <c r="K382" i="10" s="1"/>
  <c r="K381" i="10" s="1"/>
  <c r="K380" i="10" s="1"/>
  <c r="J384" i="10"/>
  <c r="I384" i="10"/>
  <c r="J383" i="10"/>
  <c r="H383" i="10"/>
  <c r="H382" i="10" s="1"/>
  <c r="H381" i="10" s="1"/>
  <c r="G383" i="10"/>
  <c r="J382" i="10"/>
  <c r="J381" i="10" s="1"/>
  <c r="J380" i="10" s="1"/>
  <c r="G382" i="10"/>
  <c r="G381" i="10"/>
  <c r="G380" i="10" s="1"/>
  <c r="J378" i="10"/>
  <c r="I378" i="10"/>
  <c r="J377" i="10"/>
  <c r="H377" i="10"/>
  <c r="H376" i="10" s="1"/>
  <c r="H375" i="10" s="1"/>
  <c r="H374" i="10" s="1"/>
  <c r="H373" i="10" s="1"/>
  <c r="G377" i="10"/>
  <c r="J376" i="10"/>
  <c r="G376" i="10"/>
  <c r="G375" i="10" s="1"/>
  <c r="J375" i="10"/>
  <c r="J374" i="10"/>
  <c r="J373" i="10"/>
  <c r="I372" i="10"/>
  <c r="K371" i="10"/>
  <c r="J371" i="10"/>
  <c r="J370" i="10" s="1"/>
  <c r="J369" i="10" s="1"/>
  <c r="J368" i="10" s="1"/>
  <c r="H371" i="10"/>
  <c r="H370" i="10" s="1"/>
  <c r="H369" i="10" s="1"/>
  <c r="H368" i="10" s="1"/>
  <c r="G371" i="10"/>
  <c r="I371" i="10" s="1"/>
  <c r="K370" i="10"/>
  <c r="K369" i="10" s="1"/>
  <c r="K368" i="10" s="1"/>
  <c r="G370" i="10"/>
  <c r="G369" i="10" s="1"/>
  <c r="K366" i="10"/>
  <c r="K365" i="10" s="1"/>
  <c r="K364" i="10" s="1"/>
  <c r="K363" i="10" s="1"/>
  <c r="K362" i="10" s="1"/>
  <c r="K361" i="10" s="1"/>
  <c r="J366" i="10"/>
  <c r="G365" i="10"/>
  <c r="J365" i="10"/>
  <c r="J364" i="10" s="1"/>
  <c r="J363" i="10" s="1"/>
  <c r="J362" i="10" s="1"/>
  <c r="J361" i="10" s="1"/>
  <c r="H365" i="10"/>
  <c r="H364" i="10" s="1"/>
  <c r="I360" i="10"/>
  <c r="K359" i="10"/>
  <c r="J359" i="10"/>
  <c r="J358" i="10" s="1"/>
  <c r="H359" i="10"/>
  <c r="H358" i="10" s="1"/>
  <c r="G359" i="10"/>
  <c r="K358" i="10"/>
  <c r="G358" i="10"/>
  <c r="K357" i="10"/>
  <c r="J357" i="10"/>
  <c r="J356" i="10" s="1"/>
  <c r="J355" i="10" s="1"/>
  <c r="J354" i="10" s="1"/>
  <c r="J353" i="10" s="1"/>
  <c r="H356" i="10"/>
  <c r="H355" i="10" s="1"/>
  <c r="H354" i="10" s="1"/>
  <c r="H353" i="10" s="1"/>
  <c r="I357" i="10"/>
  <c r="K356" i="10"/>
  <c r="K355" i="10" s="1"/>
  <c r="K354" i="10" s="1"/>
  <c r="K353" i="10" s="1"/>
  <c r="G356" i="10"/>
  <c r="G355" i="10" s="1"/>
  <c r="K352" i="10"/>
  <c r="K351" i="10" s="1"/>
  <c r="K350" i="10" s="1"/>
  <c r="K349" i="10" s="1"/>
  <c r="K348" i="10" s="1"/>
  <c r="K347" i="10" s="1"/>
  <c r="J352" i="10"/>
  <c r="J351" i="10" s="1"/>
  <c r="J350" i="10" s="1"/>
  <c r="J349" i="10" s="1"/>
  <c r="J348" i="10" s="1"/>
  <c r="J347" i="10" s="1"/>
  <c r="H352" i="10"/>
  <c r="H351" i="10" s="1"/>
  <c r="H350" i="10" s="1"/>
  <c r="H349" i="10" s="1"/>
  <c r="H348" i="10" s="1"/>
  <c r="H347" i="10" s="1"/>
  <c r="G352" i="10"/>
  <c r="G351" i="10" s="1"/>
  <c r="I346" i="10"/>
  <c r="H344" i="10"/>
  <c r="K342" i="10"/>
  <c r="J342" i="10"/>
  <c r="J341" i="10" s="1"/>
  <c r="J340" i="10" s="1"/>
  <c r="H342" i="10"/>
  <c r="H341" i="10" s="1"/>
  <c r="H340" i="10" s="1"/>
  <c r="G342" i="10"/>
  <c r="I342" i="10" s="1"/>
  <c r="K341" i="10"/>
  <c r="K340" i="10" s="1"/>
  <c r="G341" i="10"/>
  <c r="G340" i="10" s="1"/>
  <c r="K339" i="10"/>
  <c r="K338" i="10" s="1"/>
  <c r="K337" i="10" s="1"/>
  <c r="J339" i="10"/>
  <c r="J338" i="10" s="1"/>
  <c r="J337" i="10" s="1"/>
  <c r="H339" i="10"/>
  <c r="G339" i="10"/>
  <c r="G338" i="10" s="1"/>
  <c r="H338" i="10"/>
  <c r="H337" i="10" s="1"/>
  <c r="K335" i="10"/>
  <c r="K334" i="10" s="1"/>
  <c r="K333" i="10" s="1"/>
  <c r="J335" i="10"/>
  <c r="J334" i="10" s="1"/>
  <c r="J333" i="10" s="1"/>
  <c r="H335" i="10"/>
  <c r="G335" i="10"/>
  <c r="G334" i="10" s="1"/>
  <c r="H334" i="10"/>
  <c r="H333" i="10" s="1"/>
  <c r="K332" i="10"/>
  <c r="J332" i="10"/>
  <c r="J331" i="10" s="1"/>
  <c r="J330" i="10" s="1"/>
  <c r="H332" i="10"/>
  <c r="H331" i="10" s="1"/>
  <c r="G332" i="10"/>
  <c r="K331" i="10"/>
  <c r="K330" i="10" s="1"/>
  <c r="G331" i="10"/>
  <c r="G330" i="10" s="1"/>
  <c r="H330" i="10"/>
  <c r="K329" i="10"/>
  <c r="J329" i="10"/>
  <c r="H329" i="10"/>
  <c r="H328" i="10" s="1"/>
  <c r="H327" i="10" s="1"/>
  <c r="H326" i="10" s="1"/>
  <c r="G329" i="10"/>
  <c r="G328" i="10" s="1"/>
  <c r="J328" i="10"/>
  <c r="J327" i="10" s="1"/>
  <c r="G327" i="10"/>
  <c r="I324" i="10"/>
  <c r="J323" i="10"/>
  <c r="H323" i="10"/>
  <c r="H322" i="10" s="1"/>
  <c r="G323" i="10"/>
  <c r="J322" i="10"/>
  <c r="G322" i="10"/>
  <c r="J321" i="10"/>
  <c r="G321" i="10"/>
  <c r="J320" i="10"/>
  <c r="G320" i="10"/>
  <c r="I319" i="10"/>
  <c r="K318" i="10"/>
  <c r="J318" i="10"/>
  <c r="J317" i="10" s="1"/>
  <c r="H318" i="10"/>
  <c r="H317" i="10" s="1"/>
  <c r="G318" i="10"/>
  <c r="I318" i="10" s="1"/>
  <c r="K317" i="10"/>
  <c r="G317" i="10"/>
  <c r="I316" i="10"/>
  <c r="K315" i="10"/>
  <c r="K314" i="10" s="1"/>
  <c r="K313" i="10" s="1"/>
  <c r="K312" i="10" s="1"/>
  <c r="J315" i="10"/>
  <c r="H315" i="10"/>
  <c r="H314" i="10" s="1"/>
  <c r="H313" i="10" s="1"/>
  <c r="H312" i="10" s="1"/>
  <c r="G315" i="10"/>
  <c r="J314" i="10"/>
  <c r="J313" i="10" s="1"/>
  <c r="J312" i="10" s="1"/>
  <c r="I311" i="10"/>
  <c r="J310" i="10"/>
  <c r="J309" i="10" s="1"/>
  <c r="J308" i="10" s="1"/>
  <c r="J307" i="10" s="1"/>
  <c r="H310" i="10"/>
  <c r="H309" i="10" s="1"/>
  <c r="H308" i="10" s="1"/>
  <c r="H307" i="10" s="1"/>
  <c r="G310" i="10"/>
  <c r="G309" i="10"/>
  <c r="J305" i="10"/>
  <c r="I305" i="10"/>
  <c r="J304" i="10"/>
  <c r="K302" i="10"/>
  <c r="J302" i="10"/>
  <c r="J301" i="10" s="1"/>
  <c r="J300" i="10" s="1"/>
  <c r="J299" i="10" s="1"/>
  <c r="J298" i="10" s="1"/>
  <c r="H302" i="10"/>
  <c r="H301" i="10" s="1"/>
  <c r="H300" i="10" s="1"/>
  <c r="H299" i="10" s="1"/>
  <c r="H298" i="10" s="1"/>
  <c r="G302" i="10"/>
  <c r="K301" i="10"/>
  <c r="K300" i="10" s="1"/>
  <c r="K299" i="10" s="1"/>
  <c r="K298" i="10" s="1"/>
  <c r="K291" i="10" s="1"/>
  <c r="K289" i="10" s="1"/>
  <c r="G301" i="10"/>
  <c r="I297" i="10"/>
  <c r="I296" i="10"/>
  <c r="J295" i="10"/>
  <c r="J294" i="10" s="1"/>
  <c r="J293" i="10" s="1"/>
  <c r="J292" i="10" s="1"/>
  <c r="H295" i="10"/>
  <c r="G295" i="10"/>
  <c r="I295" i="10" s="1"/>
  <c r="H294" i="10"/>
  <c r="H293" i="10" s="1"/>
  <c r="H292" i="10" s="1"/>
  <c r="K290" i="10"/>
  <c r="J290" i="10"/>
  <c r="H290" i="10"/>
  <c r="G290" i="10"/>
  <c r="K288" i="10"/>
  <c r="J288" i="10"/>
  <c r="H288" i="10"/>
  <c r="G288" i="10"/>
  <c r="K287" i="10"/>
  <c r="J287" i="10"/>
  <c r="H287" i="10"/>
  <c r="G287" i="10"/>
  <c r="K286" i="10"/>
  <c r="K285" i="10" s="1"/>
  <c r="K284" i="10" s="1"/>
  <c r="J286" i="10"/>
  <c r="J285" i="10" s="1"/>
  <c r="J284" i="10" s="1"/>
  <c r="H286" i="10"/>
  <c r="H285" i="10" s="1"/>
  <c r="H284" i="10" s="1"/>
  <c r="K283" i="10"/>
  <c r="J283" i="10"/>
  <c r="H283" i="10"/>
  <c r="G283" i="10"/>
  <c r="K282" i="10"/>
  <c r="J282" i="10"/>
  <c r="H282" i="10"/>
  <c r="G282" i="10"/>
  <c r="I282" i="10" s="1"/>
  <c r="K281" i="10"/>
  <c r="J281" i="10"/>
  <c r="H281" i="10"/>
  <c r="G281" i="10"/>
  <c r="I281" i="10" s="1"/>
  <c r="K280" i="10"/>
  <c r="J280" i="10"/>
  <c r="H280" i="10"/>
  <c r="G280" i="10"/>
  <c r="I280" i="10" s="1"/>
  <c r="K279" i="10"/>
  <c r="J279" i="10"/>
  <c r="H279" i="10"/>
  <c r="G279" i="10"/>
  <c r="I279" i="10" s="1"/>
  <c r="K278" i="10"/>
  <c r="J278" i="10"/>
  <c r="H278" i="10"/>
  <c r="G278" i="10"/>
  <c r="I278" i="10" s="1"/>
  <c r="K277" i="10"/>
  <c r="J277" i="10"/>
  <c r="H277" i="10"/>
  <c r="G277" i="10"/>
  <c r="I277" i="10" s="1"/>
  <c r="K276" i="10"/>
  <c r="J276" i="10"/>
  <c r="H276" i="10"/>
  <c r="G276" i="10"/>
  <c r="I276" i="10" s="1"/>
  <c r="K275" i="10"/>
  <c r="J275" i="10"/>
  <c r="H275" i="10"/>
  <c r="G275" i="10"/>
  <c r="I275" i="10" s="1"/>
  <c r="K274" i="10"/>
  <c r="J274" i="10"/>
  <c r="H274" i="10"/>
  <c r="G274" i="10"/>
  <c r="I274" i="10" s="1"/>
  <c r="K273" i="10"/>
  <c r="J273" i="10"/>
  <c r="H273" i="10"/>
  <c r="G273" i="10"/>
  <c r="I273" i="10" s="1"/>
  <c r="K272" i="10"/>
  <c r="J272" i="10"/>
  <c r="H272" i="10"/>
  <c r="G272" i="10"/>
  <c r="I272" i="10" s="1"/>
  <c r="K271" i="10"/>
  <c r="J271" i="10"/>
  <c r="H271" i="10"/>
  <c r="G271" i="10"/>
  <c r="I271" i="10" s="1"/>
  <c r="K270" i="10"/>
  <c r="J270" i="10"/>
  <c r="H270" i="10"/>
  <c r="G270" i="10"/>
  <c r="I270" i="10" s="1"/>
  <c r="K269" i="10"/>
  <c r="J269" i="10"/>
  <c r="H269" i="10"/>
  <c r="G269" i="10"/>
  <c r="I269" i="10" s="1"/>
  <c r="K268" i="10"/>
  <c r="J268" i="10"/>
  <c r="J267" i="10" s="1"/>
  <c r="J266" i="10" s="1"/>
  <c r="J265" i="10" s="1"/>
  <c r="J264" i="10" s="1"/>
  <c r="J263" i="10" s="1"/>
  <c r="G268" i="10"/>
  <c r="I268" i="10" s="1"/>
  <c r="K267" i="10"/>
  <c r="K266" i="10" s="1"/>
  <c r="H267" i="10"/>
  <c r="G267" i="10"/>
  <c r="H266" i="10"/>
  <c r="K265" i="10"/>
  <c r="K264" i="10" s="1"/>
  <c r="K263" i="10" s="1"/>
  <c r="H265" i="10"/>
  <c r="H264" i="10"/>
  <c r="K262" i="10"/>
  <c r="K261" i="10" s="1"/>
  <c r="K260" i="10" s="1"/>
  <c r="K259" i="10" s="1"/>
  <c r="K258" i="10" s="1"/>
  <c r="K257" i="10" s="1"/>
  <c r="J262" i="10"/>
  <c r="J261" i="10" s="1"/>
  <c r="J260" i="10" s="1"/>
  <c r="J259" i="10" s="1"/>
  <c r="J258" i="10" s="1"/>
  <c r="J257" i="10" s="1"/>
  <c r="I262" i="10"/>
  <c r="H261" i="10"/>
  <c r="G261" i="10"/>
  <c r="H260" i="10"/>
  <c r="G260" i="10"/>
  <c r="H259" i="10"/>
  <c r="G259" i="10"/>
  <c r="H258" i="10"/>
  <c r="G258" i="10"/>
  <c r="H257" i="10"/>
  <c r="G257" i="10"/>
  <c r="K256" i="10"/>
  <c r="J256" i="10"/>
  <c r="H256" i="10"/>
  <c r="G256" i="10"/>
  <c r="K255" i="10"/>
  <c r="J255" i="10"/>
  <c r="H255" i="10"/>
  <c r="G255" i="10"/>
  <c r="K254" i="10"/>
  <c r="J254" i="10"/>
  <c r="H254" i="10"/>
  <c r="G254" i="10"/>
  <c r="K253" i="10"/>
  <c r="J253" i="10"/>
  <c r="H253" i="10"/>
  <c r="G253" i="10"/>
  <c r="K252" i="10"/>
  <c r="J252" i="10"/>
  <c r="H252" i="10"/>
  <c r="G252" i="10"/>
  <c r="H251" i="10"/>
  <c r="K250" i="10"/>
  <c r="J250" i="10"/>
  <c r="J249" i="10" s="1"/>
  <c r="J248" i="10" s="1"/>
  <c r="J247" i="10" s="1"/>
  <c r="G250" i="10"/>
  <c r="K249" i="10"/>
  <c r="K248" i="10" s="1"/>
  <c r="K247" i="10" s="1"/>
  <c r="G249" i="10"/>
  <c r="G248" i="10" s="1"/>
  <c r="G247" i="10" s="1"/>
  <c r="H246" i="10"/>
  <c r="I246" i="10" s="1"/>
  <c r="K245" i="10"/>
  <c r="J245" i="10"/>
  <c r="G245" i="10"/>
  <c r="N244" i="10"/>
  <c r="M244" i="10"/>
  <c r="L244" i="10"/>
  <c r="K244" i="10"/>
  <c r="K243" i="10" s="1"/>
  <c r="K242" i="10" s="1"/>
  <c r="J244" i="10"/>
  <c r="G244" i="10"/>
  <c r="G243" i="10" s="1"/>
  <c r="G242" i="10" s="1"/>
  <c r="J243" i="10"/>
  <c r="J242" i="10" s="1"/>
  <c r="I241" i="10"/>
  <c r="K240" i="10"/>
  <c r="J240" i="10"/>
  <c r="H240" i="10"/>
  <c r="G240" i="10"/>
  <c r="I240" i="10" s="1"/>
  <c r="K239" i="10"/>
  <c r="J239" i="10"/>
  <c r="H239" i="10"/>
  <c r="G239" i="10"/>
  <c r="I239" i="10" s="1"/>
  <c r="J238" i="10"/>
  <c r="H238" i="10"/>
  <c r="G238" i="10"/>
  <c r="K237" i="10"/>
  <c r="J237" i="10"/>
  <c r="H237" i="10"/>
  <c r="G237" i="10"/>
  <c r="K236" i="10"/>
  <c r="J236" i="10"/>
  <c r="H236" i="10"/>
  <c r="G236" i="10"/>
  <c r="K235" i="10"/>
  <c r="J235" i="10"/>
  <c r="H235" i="10"/>
  <c r="G235" i="10"/>
  <c r="I234" i="10"/>
  <c r="K233" i="10"/>
  <c r="J233" i="10"/>
  <c r="H233" i="10"/>
  <c r="G233" i="10"/>
  <c r="I233" i="10" s="1"/>
  <c r="K232" i="10"/>
  <c r="J232" i="10"/>
  <c r="H232" i="10"/>
  <c r="G232" i="10"/>
  <c r="I232" i="10" s="1"/>
  <c r="H231" i="10"/>
  <c r="G231" i="10"/>
  <c r="K230" i="10"/>
  <c r="J230" i="10"/>
  <c r="H230" i="10"/>
  <c r="G230" i="10"/>
  <c r="K229" i="10"/>
  <c r="J229" i="10"/>
  <c r="H229" i="10"/>
  <c r="G229" i="10"/>
  <c r="K228" i="10"/>
  <c r="J228" i="10"/>
  <c r="H228" i="10"/>
  <c r="G228" i="10"/>
  <c r="I227" i="10"/>
  <c r="K226" i="10"/>
  <c r="J226" i="10"/>
  <c r="H226" i="10"/>
  <c r="G226" i="10"/>
  <c r="K225" i="10"/>
  <c r="J225" i="10"/>
  <c r="H225" i="10"/>
  <c r="G225" i="10"/>
  <c r="K224" i="10"/>
  <c r="J224" i="10"/>
  <c r="J23" i="10" s="1"/>
  <c r="H224" i="10"/>
  <c r="G224" i="10"/>
  <c r="K223" i="10"/>
  <c r="J223" i="10"/>
  <c r="H223" i="10"/>
  <c r="G223" i="10"/>
  <c r="I223" i="10" s="1"/>
  <c r="K222" i="10"/>
  <c r="J222" i="10"/>
  <c r="H222" i="10"/>
  <c r="G222" i="10"/>
  <c r="I222" i="10" s="1"/>
  <c r="K221" i="10"/>
  <c r="J221" i="10"/>
  <c r="H221" i="10"/>
  <c r="G221" i="10"/>
  <c r="I221" i="10" s="1"/>
  <c r="I220" i="10"/>
  <c r="J219" i="10"/>
  <c r="J218" i="10" s="1"/>
  <c r="J217" i="10" s="1"/>
  <c r="H219" i="10"/>
  <c r="G219" i="10"/>
  <c r="I219" i="10" s="1"/>
  <c r="H218" i="10"/>
  <c r="H217" i="10" s="1"/>
  <c r="H216" i="10"/>
  <c r="I216" i="10" s="1"/>
  <c r="K215" i="10"/>
  <c r="J215" i="10"/>
  <c r="G215" i="10"/>
  <c r="K214" i="10"/>
  <c r="J214" i="10"/>
  <c r="G214" i="10"/>
  <c r="K213" i="10"/>
  <c r="K212" i="10" s="1"/>
  <c r="K211" i="10" s="1"/>
  <c r="K210" i="10" s="1"/>
  <c r="J213" i="10"/>
  <c r="J212" i="10" s="1"/>
  <c r="J211" i="10" s="1"/>
  <c r="J210" i="10" s="1"/>
  <c r="G212" i="10"/>
  <c r="G211" i="10" s="1"/>
  <c r="G210" i="10" s="1"/>
  <c r="I209" i="10"/>
  <c r="K208" i="10"/>
  <c r="J208" i="10"/>
  <c r="H208" i="10"/>
  <c r="G208" i="10"/>
  <c r="I208" i="10" s="1"/>
  <c r="K207" i="10"/>
  <c r="J207" i="10"/>
  <c r="H207" i="10"/>
  <c r="G207" i="10"/>
  <c r="I207" i="10" s="1"/>
  <c r="K206" i="10"/>
  <c r="J206" i="10"/>
  <c r="H206" i="10"/>
  <c r="G206" i="10"/>
  <c r="I206" i="10" s="1"/>
  <c r="I205" i="10"/>
  <c r="K204" i="10"/>
  <c r="J204" i="10"/>
  <c r="H204" i="10"/>
  <c r="G204" i="10"/>
  <c r="K203" i="10"/>
  <c r="J203" i="10"/>
  <c r="H203" i="10"/>
  <c r="G203" i="10"/>
  <c r="K202" i="10"/>
  <c r="J202" i="10"/>
  <c r="H202" i="10"/>
  <c r="G202" i="10"/>
  <c r="K201" i="10"/>
  <c r="J201" i="10"/>
  <c r="H201" i="10"/>
  <c r="G201" i="10"/>
  <c r="K200" i="10"/>
  <c r="J200" i="10"/>
  <c r="H200" i="10"/>
  <c r="G200" i="10"/>
  <c r="K199" i="10"/>
  <c r="J199" i="10"/>
  <c r="H199" i="10"/>
  <c r="G199" i="10"/>
  <c r="K198" i="10"/>
  <c r="K197" i="10" s="1"/>
  <c r="K196" i="10" s="1"/>
  <c r="J198" i="10"/>
  <c r="J197" i="10" s="1"/>
  <c r="J196" i="10" s="1"/>
  <c r="I198" i="10"/>
  <c r="H197" i="10"/>
  <c r="G197" i="10"/>
  <c r="H196" i="10"/>
  <c r="G196" i="10"/>
  <c r="I196" i="10" s="1"/>
  <c r="K195" i="10"/>
  <c r="J195" i="10"/>
  <c r="J194" i="10" s="1"/>
  <c r="J193" i="10" s="1"/>
  <c r="G195" i="10"/>
  <c r="K194" i="10"/>
  <c r="H194" i="10"/>
  <c r="G194" i="10"/>
  <c r="K193" i="10"/>
  <c r="H193" i="10"/>
  <c r="H192" i="10" s="1"/>
  <c r="G193" i="10"/>
  <c r="G192" i="10" s="1"/>
  <c r="I191" i="10"/>
  <c r="J190" i="10"/>
  <c r="H190" i="10"/>
  <c r="H189" i="10" s="1"/>
  <c r="G190" i="10"/>
  <c r="G189" i="10" s="1"/>
  <c r="J189" i="10"/>
  <c r="I188" i="10"/>
  <c r="J187" i="10"/>
  <c r="J186" i="10" s="1"/>
  <c r="H187" i="10"/>
  <c r="G187" i="10"/>
  <c r="G186" i="10" s="1"/>
  <c r="I186" i="10" s="1"/>
  <c r="H186" i="10"/>
  <c r="I185" i="10"/>
  <c r="J184" i="10"/>
  <c r="H184" i="10"/>
  <c r="H183" i="10" s="1"/>
  <c r="G184" i="10"/>
  <c r="J183" i="10"/>
  <c r="G183" i="10"/>
  <c r="K178" i="10"/>
  <c r="K177" i="10" s="1"/>
  <c r="K176" i="10" s="1"/>
  <c r="J178" i="10"/>
  <c r="G178" i="10"/>
  <c r="J177" i="10"/>
  <c r="J176" i="10" s="1"/>
  <c r="G177" i="10"/>
  <c r="G176" i="10" s="1"/>
  <c r="K175" i="10"/>
  <c r="J175" i="10"/>
  <c r="H175" i="10"/>
  <c r="G175" i="10"/>
  <c r="K174" i="10"/>
  <c r="J174" i="10"/>
  <c r="J173" i="10" s="1"/>
  <c r="H174" i="10"/>
  <c r="H173" i="10" s="1"/>
  <c r="G174" i="10"/>
  <c r="K173" i="10"/>
  <c r="G173" i="10"/>
  <c r="K171" i="10"/>
  <c r="J171" i="10"/>
  <c r="H171" i="10"/>
  <c r="G171" i="10"/>
  <c r="K170" i="10"/>
  <c r="J170" i="10"/>
  <c r="H170" i="10"/>
  <c r="G170" i="10"/>
  <c r="K169" i="10"/>
  <c r="J169" i="10"/>
  <c r="H169" i="10"/>
  <c r="G169" i="10"/>
  <c r="K168" i="10"/>
  <c r="J168" i="10"/>
  <c r="H168" i="10"/>
  <c r="G168" i="10"/>
  <c r="K167" i="10"/>
  <c r="J167" i="10"/>
  <c r="H167" i="10"/>
  <c r="G167" i="10"/>
  <c r="K166" i="10"/>
  <c r="J166" i="10"/>
  <c r="H166" i="10"/>
  <c r="G166" i="10"/>
  <c r="K165" i="10"/>
  <c r="J165" i="10"/>
  <c r="H165" i="10"/>
  <c r="G165" i="10"/>
  <c r="K164" i="10"/>
  <c r="J164" i="10"/>
  <c r="H164" i="10"/>
  <c r="G164" i="10"/>
  <c r="K163" i="10"/>
  <c r="J163" i="10"/>
  <c r="H163" i="10"/>
  <c r="G163" i="10"/>
  <c r="K162" i="10"/>
  <c r="J162" i="10"/>
  <c r="H162" i="10"/>
  <c r="G162" i="10"/>
  <c r="K161" i="10"/>
  <c r="J161" i="10"/>
  <c r="H161" i="10"/>
  <c r="G161" i="10"/>
  <c r="K160" i="10"/>
  <c r="J160" i="10"/>
  <c r="H160" i="10"/>
  <c r="G160" i="10"/>
  <c r="K159" i="10"/>
  <c r="K158" i="10" s="1"/>
  <c r="K157" i="10" s="1"/>
  <c r="J159" i="10"/>
  <c r="J158" i="10" s="1"/>
  <c r="J157" i="10" s="1"/>
  <c r="I159" i="10"/>
  <c r="H158" i="10"/>
  <c r="G158" i="10"/>
  <c r="I158" i="10" s="1"/>
  <c r="H157" i="10"/>
  <c r="G157" i="10"/>
  <c r="I157" i="10" s="1"/>
  <c r="I156" i="10"/>
  <c r="J155" i="10"/>
  <c r="J154" i="10" s="1"/>
  <c r="H155" i="10"/>
  <c r="G155" i="10"/>
  <c r="I155" i="10" s="1"/>
  <c r="H154" i="10"/>
  <c r="K153" i="10"/>
  <c r="K152" i="10" s="1"/>
  <c r="K151" i="10" s="1"/>
  <c r="J153" i="10"/>
  <c r="J152" i="10" s="1"/>
  <c r="J151" i="10" s="1"/>
  <c r="I153" i="10"/>
  <c r="H152" i="10"/>
  <c r="G152" i="10"/>
  <c r="I152" i="10" s="1"/>
  <c r="H151" i="10"/>
  <c r="G151" i="10"/>
  <c r="I151" i="10" s="1"/>
  <c r="I149" i="10"/>
  <c r="J148" i="10"/>
  <c r="H148" i="10"/>
  <c r="H147" i="10" s="1"/>
  <c r="H146" i="10" s="1"/>
  <c r="G148" i="10"/>
  <c r="J147" i="10"/>
  <c r="J146" i="10" s="1"/>
  <c r="G147" i="10"/>
  <c r="I145" i="10"/>
  <c r="J144" i="10"/>
  <c r="H144" i="10"/>
  <c r="H143" i="10" s="1"/>
  <c r="G144" i="10"/>
  <c r="J143" i="10"/>
  <c r="G143" i="10"/>
  <c r="K142" i="10"/>
  <c r="J142" i="10"/>
  <c r="H142" i="10"/>
  <c r="G142" i="10"/>
  <c r="K141" i="10"/>
  <c r="J141" i="10"/>
  <c r="H141" i="10"/>
  <c r="G141" i="10"/>
  <c r="K140" i="10"/>
  <c r="J140" i="10"/>
  <c r="H140" i="10"/>
  <c r="G140" i="10"/>
  <c r="K139" i="10"/>
  <c r="J139" i="10"/>
  <c r="G139" i="10"/>
  <c r="I138" i="10"/>
  <c r="K137" i="10"/>
  <c r="K136" i="10" s="1"/>
  <c r="K135" i="10" s="1"/>
  <c r="J137" i="10"/>
  <c r="G137" i="10"/>
  <c r="G136" i="10" s="1"/>
  <c r="G135" i="10" s="1"/>
  <c r="J136" i="10"/>
  <c r="J135" i="10"/>
  <c r="I134" i="10"/>
  <c r="J133" i="10"/>
  <c r="H133" i="10"/>
  <c r="G133" i="10"/>
  <c r="I133" i="10" s="1"/>
  <c r="J132" i="10"/>
  <c r="H132" i="10"/>
  <c r="G132" i="10"/>
  <c r="J131" i="10"/>
  <c r="H131" i="10"/>
  <c r="G131" i="10"/>
  <c r="I131" i="10" s="1"/>
  <c r="K130" i="10"/>
  <c r="J130" i="10"/>
  <c r="H130" i="10"/>
  <c r="G130" i="10"/>
  <c r="K129" i="10"/>
  <c r="J129" i="10"/>
  <c r="H129" i="10"/>
  <c r="G129" i="10"/>
  <c r="K128" i="10"/>
  <c r="J128" i="10"/>
  <c r="H128" i="10"/>
  <c r="G128" i="10"/>
  <c r="K127" i="10"/>
  <c r="J127" i="10"/>
  <c r="H127" i="10"/>
  <c r="G127" i="10"/>
  <c r="I126" i="10"/>
  <c r="J125" i="10"/>
  <c r="H125" i="10"/>
  <c r="H124" i="10" s="1"/>
  <c r="H123" i="10" s="1"/>
  <c r="G125" i="10"/>
  <c r="J124" i="10"/>
  <c r="J123" i="10" s="1"/>
  <c r="G124" i="10"/>
  <c r="G123" i="10" s="1"/>
  <c r="I122" i="10"/>
  <c r="K121" i="10"/>
  <c r="J121" i="10"/>
  <c r="H121" i="10"/>
  <c r="G121" i="10"/>
  <c r="I121" i="10" s="1"/>
  <c r="K120" i="10"/>
  <c r="J120" i="10"/>
  <c r="H120" i="10"/>
  <c r="G120" i="10"/>
  <c r="I120" i="10" s="1"/>
  <c r="I119" i="10"/>
  <c r="K118" i="10"/>
  <c r="K115" i="10" s="1"/>
  <c r="J118" i="10"/>
  <c r="H118" i="10"/>
  <c r="H115" i="10" s="1"/>
  <c r="G118" i="10"/>
  <c r="I117" i="10"/>
  <c r="K116" i="10"/>
  <c r="J116" i="10"/>
  <c r="J115" i="10" s="1"/>
  <c r="H116" i="10"/>
  <c r="G116" i="10"/>
  <c r="I116" i="10" s="1"/>
  <c r="G115" i="10"/>
  <c r="K114" i="10"/>
  <c r="J114" i="10"/>
  <c r="J113" i="10" s="1"/>
  <c r="J112" i="10" s="1"/>
  <c r="I114" i="10"/>
  <c r="K113" i="10"/>
  <c r="K112" i="10" s="1"/>
  <c r="H113" i="10"/>
  <c r="G113" i="10"/>
  <c r="I113" i="10" s="1"/>
  <c r="H112" i="10"/>
  <c r="G112" i="10"/>
  <c r="I112" i="10" s="1"/>
  <c r="K110" i="10"/>
  <c r="K109" i="10" s="1"/>
  <c r="K108" i="10" s="1"/>
  <c r="K107" i="10" s="1"/>
  <c r="J110" i="10"/>
  <c r="I110" i="10"/>
  <c r="J109" i="10"/>
  <c r="J108" i="10" s="1"/>
  <c r="J107" i="10" s="1"/>
  <c r="H109" i="10"/>
  <c r="G109" i="10"/>
  <c r="H108" i="10"/>
  <c r="G108" i="10"/>
  <c r="H107" i="10"/>
  <c r="G107" i="10"/>
  <c r="I106" i="10"/>
  <c r="K105" i="10"/>
  <c r="J105" i="10"/>
  <c r="H105" i="10"/>
  <c r="G105" i="10"/>
  <c r="K104" i="10"/>
  <c r="J104" i="10"/>
  <c r="H104" i="10"/>
  <c r="G104" i="10"/>
  <c r="K103" i="10"/>
  <c r="J103" i="10"/>
  <c r="H103" i="10"/>
  <c r="G103" i="10"/>
  <c r="I102" i="10"/>
  <c r="K101" i="10"/>
  <c r="J101" i="10"/>
  <c r="H101" i="10"/>
  <c r="G101" i="10"/>
  <c r="K100" i="10"/>
  <c r="J100" i="10"/>
  <c r="H100" i="10"/>
  <c r="G100" i="10"/>
  <c r="K99" i="10"/>
  <c r="J99" i="10"/>
  <c r="H99" i="10"/>
  <c r="G99" i="10"/>
  <c r="K96" i="10"/>
  <c r="K95" i="10" s="1"/>
  <c r="K94" i="10" s="1"/>
  <c r="K93" i="10" s="1"/>
  <c r="K92" i="10" s="1"/>
  <c r="K91" i="10" s="1"/>
  <c r="J96" i="10"/>
  <c r="J95" i="10" s="1"/>
  <c r="J94" i="10" s="1"/>
  <c r="J93" i="10" s="1"/>
  <c r="J92" i="10" s="1"/>
  <c r="J91" i="10" s="1"/>
  <c r="G95" i="10"/>
  <c r="G94" i="10" s="1"/>
  <c r="I90" i="10"/>
  <c r="K89" i="10"/>
  <c r="J89" i="10"/>
  <c r="H89" i="10"/>
  <c r="G89" i="10"/>
  <c r="K88" i="10"/>
  <c r="J88" i="10"/>
  <c r="H88" i="10"/>
  <c r="G88" i="10"/>
  <c r="K87" i="10"/>
  <c r="J87" i="10"/>
  <c r="H87" i="10"/>
  <c r="G87" i="10"/>
  <c r="J86" i="10"/>
  <c r="J85" i="10" s="1"/>
  <c r="H86" i="10"/>
  <c r="H85" i="10" s="1"/>
  <c r="G86" i="10"/>
  <c r="G85" i="10"/>
  <c r="I84" i="10"/>
  <c r="J83" i="10"/>
  <c r="J82" i="10" s="1"/>
  <c r="H83" i="10"/>
  <c r="G83" i="10"/>
  <c r="I83" i="10" s="1"/>
  <c r="H82" i="10"/>
  <c r="I81" i="10"/>
  <c r="J80" i="10"/>
  <c r="H80" i="10"/>
  <c r="H79" i="10" s="1"/>
  <c r="H78" i="10" s="1"/>
  <c r="G80" i="10"/>
  <c r="J79" i="10"/>
  <c r="G79" i="10"/>
  <c r="I77" i="10"/>
  <c r="J76" i="10"/>
  <c r="H76" i="10"/>
  <c r="H75" i="10" s="1"/>
  <c r="H74" i="10" s="1"/>
  <c r="H24" i="10" s="1"/>
  <c r="G76" i="10"/>
  <c r="J75" i="10"/>
  <c r="J74" i="10" s="1"/>
  <c r="G75" i="10"/>
  <c r="G74" i="10" s="1"/>
  <c r="I73" i="10"/>
  <c r="J72" i="10"/>
  <c r="H72" i="10"/>
  <c r="H71" i="10" s="1"/>
  <c r="G72" i="10"/>
  <c r="J71" i="10"/>
  <c r="G71" i="10"/>
  <c r="I70" i="10"/>
  <c r="J69" i="10"/>
  <c r="J68" i="10" s="1"/>
  <c r="H69" i="10"/>
  <c r="G69" i="10"/>
  <c r="H68" i="10"/>
  <c r="H67" i="10" s="1"/>
  <c r="H63" i="10" s="1"/>
  <c r="H62" i="10" s="1"/>
  <c r="H61" i="10" s="1"/>
  <c r="K66" i="10"/>
  <c r="J66" i="10"/>
  <c r="H66" i="10"/>
  <c r="G66" i="10"/>
  <c r="K65" i="10"/>
  <c r="J65" i="10"/>
  <c r="H65" i="10"/>
  <c r="G65" i="10"/>
  <c r="K64" i="10"/>
  <c r="J64" i="10"/>
  <c r="H64" i="10"/>
  <c r="G64" i="10"/>
  <c r="K63" i="10"/>
  <c r="K62" i="10"/>
  <c r="K61" i="10" s="1"/>
  <c r="K60" i="10"/>
  <c r="K59" i="10" s="1"/>
  <c r="K58" i="10" s="1"/>
  <c r="K57" i="10" s="1"/>
  <c r="K51" i="10" s="1"/>
  <c r="J60" i="10"/>
  <c r="J59" i="10" s="1"/>
  <c r="J58" i="10" s="1"/>
  <c r="J57" i="10" s="1"/>
  <c r="I60" i="10"/>
  <c r="H59" i="10"/>
  <c r="G59" i="10"/>
  <c r="H58" i="10"/>
  <c r="G58" i="10"/>
  <c r="H57" i="10"/>
  <c r="G57" i="10"/>
  <c r="I56" i="10"/>
  <c r="I55" i="10"/>
  <c r="J54" i="10"/>
  <c r="J53" i="10" s="1"/>
  <c r="J52" i="10" s="1"/>
  <c r="H54" i="10"/>
  <c r="G54" i="10"/>
  <c r="H53" i="10"/>
  <c r="H52" i="10" s="1"/>
  <c r="H51" i="10" s="1"/>
  <c r="I50" i="10"/>
  <c r="J49" i="10"/>
  <c r="J48" i="10" s="1"/>
  <c r="J47" i="10" s="1"/>
  <c r="H49" i="10"/>
  <c r="G49" i="10"/>
  <c r="I49" i="10" s="1"/>
  <c r="H48" i="10"/>
  <c r="H47" i="10" s="1"/>
  <c r="K46" i="10"/>
  <c r="J46" i="10"/>
  <c r="M41" i="10" s="1"/>
  <c r="I46" i="10"/>
  <c r="J45" i="10"/>
  <c r="J44" i="10" s="1"/>
  <c r="J43" i="10" s="1"/>
  <c r="H45" i="10"/>
  <c r="G45" i="10"/>
  <c r="H44" i="10"/>
  <c r="G44" i="10"/>
  <c r="H43" i="10"/>
  <c r="G43" i="10"/>
  <c r="I40" i="10"/>
  <c r="K39" i="10"/>
  <c r="J39" i="10"/>
  <c r="J38" i="10" s="1"/>
  <c r="J37" i="10" s="1"/>
  <c r="J36" i="10" s="1"/>
  <c r="J35" i="10" s="1"/>
  <c r="H39" i="10"/>
  <c r="H38" i="10" s="1"/>
  <c r="H37" i="10" s="1"/>
  <c r="H36" i="10" s="1"/>
  <c r="H35" i="10" s="1"/>
  <c r="G39" i="10"/>
  <c r="K38" i="10"/>
  <c r="K37" i="10" s="1"/>
  <c r="K36" i="10" s="1"/>
  <c r="K35" i="10" s="1"/>
  <c r="G38" i="10"/>
  <c r="G37" i="10"/>
  <c r="I37" i="10" s="1"/>
  <c r="I34" i="10"/>
  <c r="J33" i="10"/>
  <c r="J32" i="10" s="1"/>
  <c r="J31" i="10" s="1"/>
  <c r="H33" i="10"/>
  <c r="G33" i="10"/>
  <c r="I33" i="10" s="1"/>
  <c r="H32" i="10"/>
  <c r="H31" i="10" s="1"/>
  <c r="K30" i="10"/>
  <c r="J30" i="10"/>
  <c r="J22" i="10" s="1"/>
  <c r="G30" i="10"/>
  <c r="K29" i="10"/>
  <c r="K28" i="10" s="1"/>
  <c r="K27" i="10" s="1"/>
  <c r="K26" i="10" s="1"/>
  <c r="K25" i="10" s="1"/>
  <c r="H29" i="10"/>
  <c r="G29" i="10"/>
  <c r="H28" i="10"/>
  <c r="H27" i="10" s="1"/>
  <c r="H26" i="10" s="1"/>
  <c r="H25" i="10" s="1"/>
  <c r="K24" i="10"/>
  <c r="N19" i="10" s="1"/>
  <c r="K23" i="10"/>
  <c r="K20" i="10"/>
  <c r="J20" i="10"/>
  <c r="H20" i="10"/>
  <c r="G20" i="10"/>
  <c r="H259" i="9"/>
  <c r="I375" i="10" l="1"/>
  <c r="G374" i="10"/>
  <c r="I1366" i="10"/>
  <c r="G1365" i="10"/>
  <c r="I1238" i="10"/>
  <c r="G1237" i="10"/>
  <c r="G1236" i="10" s="1"/>
  <c r="I1236" i="10" s="1"/>
  <c r="I43" i="10"/>
  <c r="I54" i="10"/>
  <c r="I69" i="10"/>
  <c r="J67" i="10"/>
  <c r="J63" i="10" s="1"/>
  <c r="I99" i="10"/>
  <c r="I100" i="10"/>
  <c r="G111" i="10"/>
  <c r="H139" i="10"/>
  <c r="H215" i="10"/>
  <c r="H214" i="10" s="1"/>
  <c r="I283" i="10"/>
  <c r="I377" i="10"/>
  <c r="H416" i="10"/>
  <c r="G585" i="10"/>
  <c r="G584" i="10" s="1"/>
  <c r="I584" i="10" s="1"/>
  <c r="G694" i="10"/>
  <c r="I694" i="10" s="1"/>
  <c r="G1047" i="10"/>
  <c r="G1046" i="10" s="1"/>
  <c r="I1070" i="10"/>
  <c r="I1099" i="10"/>
  <c r="I1101" i="10"/>
  <c r="I1139" i="10"/>
  <c r="H1138" i="10"/>
  <c r="H1137" i="10" s="1"/>
  <c r="I1176" i="10"/>
  <c r="I1304" i="10"/>
  <c r="J1331" i="10"/>
  <c r="I1359" i="11"/>
  <c r="G1358" i="11"/>
  <c r="I1358" i="11" s="1"/>
  <c r="G578" i="11"/>
  <c r="I579" i="11"/>
  <c r="I405" i="11"/>
  <c r="G388" i="11"/>
  <c r="I1323" i="11"/>
  <c r="G1322" i="11"/>
  <c r="I1138" i="11"/>
  <c r="G1137" i="11"/>
  <c r="I1137" i="11" s="1"/>
  <c r="I1106" i="11"/>
  <c r="G1105" i="11"/>
  <c r="I1105" i="11" s="1"/>
  <c r="I480" i="11"/>
  <c r="G475" i="11"/>
  <c r="I475" i="11" s="1"/>
  <c r="J24" i="10"/>
  <c r="J78" i="10"/>
  <c r="J111" i="10"/>
  <c r="H111" i="10"/>
  <c r="I132" i="10"/>
  <c r="J182" i="10"/>
  <c r="I235" i="10"/>
  <c r="I236" i="10"/>
  <c r="I376" i="10"/>
  <c r="J388" i="10"/>
  <c r="G345" i="10"/>
  <c r="I408" i="10"/>
  <c r="K416" i="10"/>
  <c r="I483" i="10"/>
  <c r="I484" i="10"/>
  <c r="I485" i="10"/>
  <c r="G787" i="10"/>
  <c r="G786" i="10" s="1"/>
  <c r="G785" i="10" s="1"/>
  <c r="I912" i="10"/>
  <c r="I1003" i="10"/>
  <c r="J1023" i="10"/>
  <c r="I1053" i="10"/>
  <c r="H1052" i="10"/>
  <c r="H1051" i="10" s="1"/>
  <c r="I1075" i="10"/>
  <c r="I1210" i="10"/>
  <c r="I1110" i="11"/>
  <c r="G1104" i="11"/>
  <c r="I1104" i="11" s="1"/>
  <c r="G921" i="11"/>
  <c r="I922" i="11"/>
  <c r="I955" i="11"/>
  <c r="G954" i="11"/>
  <c r="I954" i="11" s="1"/>
  <c r="I732" i="11"/>
  <c r="G731" i="11"/>
  <c r="I374" i="11"/>
  <c r="G373" i="11"/>
  <c r="I373" i="11" s="1"/>
  <c r="G634" i="11"/>
  <c r="G1057" i="11"/>
  <c r="I1057" i="11" s="1"/>
  <c r="I291" i="11"/>
  <c r="G289" i="11"/>
  <c r="I289" i="11" s="1"/>
  <c r="H631" i="11"/>
  <c r="I1286" i="11"/>
  <c r="G1285" i="11"/>
  <c r="G1159" i="11"/>
  <c r="I1160" i="11"/>
  <c r="G549" i="11"/>
  <c r="I549" i="11" s="1"/>
  <c r="I550" i="11"/>
  <c r="G325" i="11"/>
  <c r="I325" i="11" s="1"/>
  <c r="I326" i="11"/>
  <c r="G97" i="11"/>
  <c r="I97" i="11" s="1"/>
  <c r="I98" i="11"/>
  <c r="G61" i="11"/>
  <c r="I61" i="11" s="1"/>
  <c r="I62" i="11"/>
  <c r="G35" i="11"/>
  <c r="I35" i="11" s="1"/>
  <c r="I36" i="11"/>
  <c r="I503" i="11"/>
  <c r="L464" i="11"/>
  <c r="G348" i="11"/>
  <c r="I349" i="11"/>
  <c r="I312" i="11"/>
  <c r="G306" i="11"/>
  <c r="G26" i="11"/>
  <c r="I27" i="11"/>
  <c r="I985" i="11"/>
  <c r="G984" i="11"/>
  <c r="I967" i="11"/>
  <c r="I950" i="11"/>
  <c r="G949" i="11"/>
  <c r="I900" i="11"/>
  <c r="G899" i="11"/>
  <c r="I885" i="11"/>
  <c r="G880" i="11"/>
  <c r="I880" i="11" s="1"/>
  <c r="I789" i="11"/>
  <c r="G757" i="11"/>
  <c r="I1221" i="11"/>
  <c r="G1200" i="11"/>
  <c r="I606" i="11"/>
  <c r="G605" i="11"/>
  <c r="I852" i="11"/>
  <c r="G839" i="11"/>
  <c r="I1376" i="11"/>
  <c r="G1375" i="11"/>
  <c r="I976" i="11"/>
  <c r="G975" i="11"/>
  <c r="I975" i="11" s="1"/>
  <c r="I962" i="11"/>
  <c r="G961" i="11"/>
  <c r="I938" i="11"/>
  <c r="G937" i="11"/>
  <c r="G1353" i="11"/>
  <c r="I1354" i="11"/>
  <c r="I1260" i="11"/>
  <c r="G1251" i="11"/>
  <c r="I1251" i="11" s="1"/>
  <c r="G1013" i="11"/>
  <c r="G1029" i="11"/>
  <c r="I44" i="10"/>
  <c r="I197" i="10"/>
  <c r="I45" i="10"/>
  <c r="I1162" i="10"/>
  <c r="G1161" i="10"/>
  <c r="J922" i="10"/>
  <c r="J921" i="10" s="1"/>
  <c r="J920" i="10" s="1"/>
  <c r="J919" i="10" s="1"/>
  <c r="H19" i="10"/>
  <c r="G747" i="10"/>
  <c r="I438" i="10"/>
  <c r="K19" i="10"/>
  <c r="I101" i="10"/>
  <c r="H42" i="10"/>
  <c r="H41" i="10" s="1"/>
  <c r="I29" i="10"/>
  <c r="H403" i="10"/>
  <c r="H402" i="10" s="1"/>
  <c r="H401" i="10" s="1"/>
  <c r="H345" i="10"/>
  <c r="I462" i="10"/>
  <c r="I74" i="10"/>
  <c r="H321" i="10"/>
  <c r="I321" i="10" s="1"/>
  <c r="H320" i="10"/>
  <c r="H1200" i="10"/>
  <c r="H1199" i="10" s="1"/>
  <c r="J62" i="10"/>
  <c r="J61" i="10" s="1"/>
  <c r="G78" i="10"/>
  <c r="I78" i="10" s="1"/>
  <c r="I123" i="10"/>
  <c r="I738" i="10"/>
  <c r="H880" i="10"/>
  <c r="J1138" i="10"/>
  <c r="J1137" i="10" s="1"/>
  <c r="H363" i="10"/>
  <c r="H362" i="10" s="1"/>
  <c r="H361" i="10" s="1"/>
  <c r="I20" i="10"/>
  <c r="G32" i="10"/>
  <c r="G36" i="10"/>
  <c r="G35" i="10" s="1"/>
  <c r="I35" i="10" s="1"/>
  <c r="I39" i="10"/>
  <c r="G48" i="10"/>
  <c r="G53" i="10"/>
  <c r="I57" i="10"/>
  <c r="I58" i="10"/>
  <c r="I59" i="10"/>
  <c r="G68" i="10"/>
  <c r="I72" i="10"/>
  <c r="I76" i="10"/>
  <c r="I80" i="10"/>
  <c r="G82" i="10"/>
  <c r="I82" i="10" s="1"/>
  <c r="I86" i="10"/>
  <c r="I103" i="10"/>
  <c r="I104" i="10"/>
  <c r="I105" i="10"/>
  <c r="I118" i="10"/>
  <c r="I125" i="10"/>
  <c r="I143" i="10"/>
  <c r="I147" i="10"/>
  <c r="H150" i="10"/>
  <c r="I184" i="10"/>
  <c r="I202" i="10"/>
  <c r="I203" i="10"/>
  <c r="I204" i="10"/>
  <c r="G218" i="10"/>
  <c r="I257" i="10"/>
  <c r="I258" i="10"/>
  <c r="I259" i="10"/>
  <c r="I260" i="10"/>
  <c r="I261" i="10"/>
  <c r="H291" i="10"/>
  <c r="H289" i="10" s="1"/>
  <c r="I309" i="10"/>
  <c r="I323" i="10"/>
  <c r="J345" i="10"/>
  <c r="G407" i="10"/>
  <c r="I431" i="10"/>
  <c r="I432" i="10"/>
  <c r="I433" i="10"/>
  <c r="J455" i="10"/>
  <c r="I477" i="10"/>
  <c r="J475" i="10"/>
  <c r="I492" i="10"/>
  <c r="K475" i="10"/>
  <c r="I496" i="10"/>
  <c r="G566" i="10"/>
  <c r="I594" i="10"/>
  <c r="I636" i="10"/>
  <c r="I640" i="10"/>
  <c r="H634" i="10"/>
  <c r="H633" i="10" s="1"/>
  <c r="H632" i="10" s="1"/>
  <c r="I707" i="10"/>
  <c r="I708" i="10"/>
  <c r="I727" i="10"/>
  <c r="I728" i="10"/>
  <c r="I740" i="10"/>
  <c r="H737" i="10"/>
  <c r="H757" i="10"/>
  <c r="I778" i="10"/>
  <c r="I785" i="10"/>
  <c r="I793" i="10"/>
  <c r="I867" i="10"/>
  <c r="G877" i="10"/>
  <c r="G887" i="10"/>
  <c r="G886" i="10" s="1"/>
  <c r="G885" i="10" s="1"/>
  <c r="I885" i="10" s="1"/>
  <c r="I893" i="10"/>
  <c r="G899" i="10"/>
  <c r="G898" i="10" s="1"/>
  <c r="I906" i="10"/>
  <c r="H899" i="10"/>
  <c r="H898" i="10" s="1"/>
  <c r="H897" i="10" s="1"/>
  <c r="G915" i="10"/>
  <c r="G928" i="10"/>
  <c r="G952" i="10"/>
  <c r="G951" i="10" s="1"/>
  <c r="G950" i="10" s="1"/>
  <c r="G949" i="10" s="1"/>
  <c r="G948" i="10" s="1"/>
  <c r="I948" i="10" s="1"/>
  <c r="H983" i="10"/>
  <c r="H982" i="10" s="1"/>
  <c r="H981" i="10" s="1"/>
  <c r="H1013" i="10"/>
  <c r="H1001" i="10" s="1"/>
  <c r="J1063" i="10"/>
  <c r="I1076" i="10"/>
  <c r="I1080" i="10"/>
  <c r="I1141" i="10"/>
  <c r="I1145" i="10"/>
  <c r="I1155" i="10"/>
  <c r="G1175" i="10"/>
  <c r="I1298" i="10"/>
  <c r="G1361" i="10"/>
  <c r="I1367" i="10"/>
  <c r="H1364" i="10"/>
  <c r="J42" i="10"/>
  <c r="J41" i="10" s="1"/>
  <c r="J51" i="10"/>
  <c r="I71" i="10"/>
  <c r="I75" i="10"/>
  <c r="I79" i="10"/>
  <c r="I85" i="10"/>
  <c r="I111" i="10"/>
  <c r="K111" i="10"/>
  <c r="I115" i="10"/>
  <c r="I124" i="10"/>
  <c r="I144" i="10"/>
  <c r="G146" i="10"/>
  <c r="I146" i="10" s="1"/>
  <c r="I148" i="10"/>
  <c r="J150" i="10"/>
  <c r="G154" i="10"/>
  <c r="I154" i="10" s="1"/>
  <c r="K192" i="10"/>
  <c r="I225" i="10"/>
  <c r="I226" i="10"/>
  <c r="I237" i="10"/>
  <c r="I238" i="10"/>
  <c r="G294" i="10"/>
  <c r="J291" i="10"/>
  <c r="J289" i="10" s="1"/>
  <c r="G308" i="10"/>
  <c r="I310" i="10"/>
  <c r="I315" i="10"/>
  <c r="I320" i="10"/>
  <c r="I322" i="10"/>
  <c r="I359" i="10"/>
  <c r="I391" i="10"/>
  <c r="I421" i="10"/>
  <c r="I453" i="10"/>
  <c r="G461" i="10"/>
  <c r="I468" i="10"/>
  <c r="G476" i="10"/>
  <c r="I476" i="10" s="1"/>
  <c r="I478" i="10"/>
  <c r="I487" i="10"/>
  <c r="I488" i="10"/>
  <c r="G491" i="10"/>
  <c r="I493" i="10"/>
  <c r="I585" i="10"/>
  <c r="I590" i="10"/>
  <c r="G635" i="10"/>
  <c r="I635" i="10" s="1"/>
  <c r="I637" i="10"/>
  <c r="G639" i="10"/>
  <c r="I639" i="10" s="1"/>
  <c r="I641" i="10"/>
  <c r="I647" i="10"/>
  <c r="J680" i="10"/>
  <c r="J679" i="10" s="1"/>
  <c r="J678" i="10" s="1"/>
  <c r="I718" i="10"/>
  <c r="I739" i="10"/>
  <c r="J737" i="10"/>
  <c r="G821" i="10"/>
  <c r="G820" i="10" s="1"/>
  <c r="G819" i="10" s="1"/>
  <c r="I819" i="10" s="1"/>
  <c r="G829" i="10"/>
  <c r="G828" i="10" s="1"/>
  <c r="G827" i="10" s="1"/>
  <c r="I827" i="10" s="1"/>
  <c r="G846" i="10"/>
  <c r="G845" i="10" s="1"/>
  <c r="G844" i="10" s="1"/>
  <c r="I844" i="10" s="1"/>
  <c r="I881" i="10"/>
  <c r="L41" i="10"/>
  <c r="H1021" i="10"/>
  <c r="G1035" i="10"/>
  <c r="I1035" i="10" s="1"/>
  <c r="G1052" i="10"/>
  <c r="G1064" i="10"/>
  <c r="I1064" i="10" s="1"/>
  <c r="H1063" i="10"/>
  <c r="H1058" i="10" s="1"/>
  <c r="H1057" i="10" s="1"/>
  <c r="I1081" i="10"/>
  <c r="I1140" i="10"/>
  <c r="I1211" i="10"/>
  <c r="I1213" i="10"/>
  <c r="H1260" i="10"/>
  <c r="I1300" i="10"/>
  <c r="G1303" i="10"/>
  <c r="I1303" i="10" s="1"/>
  <c r="G1306" i="10"/>
  <c r="H1331" i="10"/>
  <c r="G1345" i="10"/>
  <c r="G1344" i="10" s="1"/>
  <c r="I30" i="10"/>
  <c r="G22" i="10"/>
  <c r="G28" i="10"/>
  <c r="K22" i="10"/>
  <c r="K21" i="10" s="1"/>
  <c r="G172" i="10"/>
  <c r="I199" i="10"/>
  <c r="I200" i="10"/>
  <c r="I410" i="10"/>
  <c r="I411" i="10"/>
  <c r="I412" i="10"/>
  <c r="I413" i="10"/>
  <c r="G625" i="10"/>
  <c r="I625" i="10" s="1"/>
  <c r="K966" i="10"/>
  <c r="G1144" i="10"/>
  <c r="G1143" i="10" s="1"/>
  <c r="K1149" i="10"/>
  <c r="G1225" i="10"/>
  <c r="I1225" i="10" s="1"/>
  <c r="G1234" i="10"/>
  <c r="G1233" i="10" s="1"/>
  <c r="G1232" i="10" s="1"/>
  <c r="I1232" i="10" s="1"/>
  <c r="K1272" i="10"/>
  <c r="K1271" i="10" s="1"/>
  <c r="K1350" i="10"/>
  <c r="K1348" i="10" s="1"/>
  <c r="J451" i="10"/>
  <c r="J450" i="10" s="1"/>
  <c r="J449" i="10"/>
  <c r="J448" i="10" s="1"/>
  <c r="H449" i="10"/>
  <c r="H448" i="10" s="1"/>
  <c r="G452" i="10"/>
  <c r="I383" i="10"/>
  <c r="I382" i="10"/>
  <c r="H380" i="10"/>
  <c r="I380" i="10" s="1"/>
  <c r="I213" i="10"/>
  <c r="I96" i="10"/>
  <c r="H22" i="10"/>
  <c r="I456" i="10"/>
  <c r="I183" i="10"/>
  <c r="G182" i="10"/>
  <c r="H182" i="10"/>
  <c r="H172" i="10"/>
  <c r="I187" i="10"/>
  <c r="I140" i="10"/>
  <c r="I141" i="10"/>
  <c r="I142" i="10"/>
  <c r="H245" i="10"/>
  <c r="H244" i="10" s="1"/>
  <c r="H243" i="10" s="1"/>
  <c r="H242" i="10" s="1"/>
  <c r="H446" i="10"/>
  <c r="H445" i="10" s="1"/>
  <c r="I458" i="10"/>
  <c r="J572" i="10"/>
  <c r="G693" i="10"/>
  <c r="I693" i="10" s="1"/>
  <c r="G964" i="10"/>
  <c r="G963" i="10" s="1"/>
  <c r="G962" i="10" s="1"/>
  <c r="G961" i="10" s="1"/>
  <c r="G1032" i="10"/>
  <c r="G1031" i="10" s="1"/>
  <c r="J192" i="10"/>
  <c r="H23" i="10"/>
  <c r="I242" i="10"/>
  <c r="H263" i="10"/>
  <c r="G680" i="10"/>
  <c r="I680" i="10" s="1"/>
  <c r="G854" i="10"/>
  <c r="G853" i="10" s="1"/>
  <c r="G852" i="10" s="1"/>
  <c r="I852" i="10" s="1"/>
  <c r="G969" i="10"/>
  <c r="G968" i="10" s="1"/>
  <c r="G967" i="10" s="1"/>
  <c r="I967" i="10" s="1"/>
  <c r="G1022" i="10"/>
  <c r="I1022" i="10" s="1"/>
  <c r="G1380" i="10"/>
  <c r="G1379" i="10" s="1"/>
  <c r="G1378" i="10" s="1"/>
  <c r="I1378" i="10" s="1"/>
  <c r="I224" i="10"/>
  <c r="G23" i="10"/>
  <c r="I23" i="10" s="1"/>
  <c r="K328" i="10"/>
  <c r="K327" i="10" s="1"/>
  <c r="K326" i="10" s="1"/>
  <c r="K304" i="10"/>
  <c r="I332" i="10"/>
  <c r="G304" i="10"/>
  <c r="I304" i="10" s="1"/>
  <c r="J582" i="10"/>
  <c r="J581" i="10" s="1"/>
  <c r="J580" i="10" s="1"/>
  <c r="J579" i="10" s="1"/>
  <c r="J578" i="10" s="1"/>
  <c r="J577" i="10" s="1"/>
  <c r="J573" i="10"/>
  <c r="I600" i="10"/>
  <c r="G572" i="10"/>
  <c r="J29" i="10"/>
  <c r="J28" i="10" s="1"/>
  <c r="J27" i="10" s="1"/>
  <c r="J26" i="10" s="1"/>
  <c r="J25" i="10" s="1"/>
  <c r="J21" i="10"/>
  <c r="K45" i="10"/>
  <c r="K44" i="10" s="1"/>
  <c r="K43" i="10" s="1"/>
  <c r="K42" i="10" s="1"/>
  <c r="K41" i="10" s="1"/>
  <c r="N41" i="10"/>
  <c r="I139" i="10"/>
  <c r="I251" i="10"/>
  <c r="H250" i="10"/>
  <c r="H249" i="10" s="1"/>
  <c r="H248" i="10" s="1"/>
  <c r="H247" i="10" s="1"/>
  <c r="I267" i="10"/>
  <c r="G266" i="10"/>
  <c r="I404" i="10"/>
  <c r="K403" i="10"/>
  <c r="K402" i="10" s="1"/>
  <c r="K401" i="10" s="1"/>
  <c r="K388" i="10" s="1"/>
  <c r="K379" i="10" s="1"/>
  <c r="K345" i="10"/>
  <c r="I414" i="10"/>
  <c r="G344" i="10"/>
  <c r="G343" i="10" s="1"/>
  <c r="I422" i="10"/>
  <c r="G418" i="10"/>
  <c r="I426" i="10"/>
  <c r="G425" i="10"/>
  <c r="I683" i="10"/>
  <c r="G574" i="10"/>
  <c r="I721" i="10"/>
  <c r="G573" i="10"/>
  <c r="I573" i="10" s="1"/>
  <c r="K150" i="10"/>
  <c r="I250" i="10"/>
  <c r="J344" i="10"/>
  <c r="J343" i="10" s="1"/>
  <c r="G465" i="10"/>
  <c r="G464" i="10" s="1"/>
  <c r="I464" i="10" s="1"/>
  <c r="J465" i="10"/>
  <c r="J464" i="10" s="1"/>
  <c r="K605" i="10"/>
  <c r="J574" i="10"/>
  <c r="J19" i="10" s="1"/>
  <c r="I192" i="10"/>
  <c r="I247" i="10"/>
  <c r="K344" i="10"/>
  <c r="K343" i="10" s="1"/>
  <c r="J379" i="10"/>
  <c r="J416" i="10"/>
  <c r="J415" i="10" s="1"/>
  <c r="G420" i="10"/>
  <c r="I420" i="10" s="1"/>
  <c r="K415" i="10"/>
  <c r="G442" i="10"/>
  <c r="K466" i="10"/>
  <c r="K464" i="10" s="1"/>
  <c r="G599" i="10"/>
  <c r="I599" i="10" s="1"/>
  <c r="G608" i="10"/>
  <c r="I608" i="10" s="1"/>
  <c r="G692" i="10"/>
  <c r="J966" i="10"/>
  <c r="I173" i="10"/>
  <c r="K936" i="10"/>
  <c r="I64" i="10"/>
  <c r="I65" i="10"/>
  <c r="I66" i="10"/>
  <c r="I127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4" i="10"/>
  <c r="J172" i="10"/>
  <c r="J98" i="10" s="1"/>
  <c r="J97" i="10" s="1"/>
  <c r="M21" i="10" s="1"/>
  <c r="I175" i="10"/>
  <c r="I178" i="10"/>
  <c r="K172" i="10"/>
  <c r="I193" i="10"/>
  <c r="I194" i="10"/>
  <c r="I195" i="10"/>
  <c r="I245" i="10"/>
  <c r="I252" i="10"/>
  <c r="I253" i="10"/>
  <c r="I254" i="10"/>
  <c r="I255" i="10"/>
  <c r="I256" i="10"/>
  <c r="I287" i="10"/>
  <c r="I288" i="10"/>
  <c r="I290" i="10"/>
  <c r="I301" i="10"/>
  <c r="I302" i="10"/>
  <c r="I446" i="10"/>
  <c r="I457" i="10"/>
  <c r="I469" i="10"/>
  <c r="I470" i="10"/>
  <c r="I471" i="10"/>
  <c r="I472" i="10"/>
  <c r="I473" i="10"/>
  <c r="I474" i="10"/>
  <c r="H475" i="10"/>
  <c r="I498" i="10"/>
  <c r="I499" i="10"/>
  <c r="I500" i="10"/>
  <c r="I501" i="10"/>
  <c r="I502" i="10"/>
  <c r="K550" i="10"/>
  <c r="K1001" i="10"/>
  <c r="G1112" i="10"/>
  <c r="K1104" i="10"/>
  <c r="I87" i="10"/>
  <c r="I88" i="10"/>
  <c r="I89" i="10"/>
  <c r="I201" i="10"/>
  <c r="I214" i="10"/>
  <c r="I215" i="10"/>
  <c r="I228" i="10"/>
  <c r="I229" i="10"/>
  <c r="I230" i="10"/>
  <c r="I231" i="10"/>
  <c r="I385" i="10"/>
  <c r="I386" i="10"/>
  <c r="I387" i="10"/>
  <c r="I397" i="10"/>
  <c r="I398" i="10"/>
  <c r="I399" i="10"/>
  <c r="I400" i="10"/>
  <c r="G403" i="10"/>
  <c r="G402" i="10" s="1"/>
  <c r="G401" i="10" s="1"/>
  <c r="K579" i="10"/>
  <c r="K578" i="10" s="1"/>
  <c r="K577" i="10" s="1"/>
  <c r="J698" i="10"/>
  <c r="J697" i="10" s="1"/>
  <c r="J696" i="10" s="1"/>
  <c r="K1023" i="10"/>
  <c r="K1222" i="10"/>
  <c r="K1221" i="10" s="1"/>
  <c r="K1200" i="10" s="1"/>
  <c r="K1199" i="10" s="1"/>
  <c r="I128" i="10"/>
  <c r="I129" i="10"/>
  <c r="I130" i="10"/>
  <c r="I135" i="10"/>
  <c r="I136" i="10"/>
  <c r="I137" i="10"/>
  <c r="I243" i="10"/>
  <c r="I327" i="10"/>
  <c r="J326" i="10"/>
  <c r="J336" i="10"/>
  <c r="I518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8" i="10"/>
  <c r="J605" i="10"/>
  <c r="J576" i="10" s="1"/>
  <c r="K757" i="10"/>
  <c r="J839" i="10"/>
  <c r="J838" i="10" s="1"/>
  <c r="J837" i="10" s="1"/>
  <c r="J880" i="10"/>
  <c r="J984" i="10"/>
  <c r="J983" i="10" s="1"/>
  <c r="J982" i="10" s="1"/>
  <c r="J981" i="10" s="1"/>
  <c r="J1001" i="10"/>
  <c r="J980" i="10" s="1"/>
  <c r="K1030" i="10"/>
  <c r="H388" i="10"/>
  <c r="H379" i="10" s="1"/>
  <c r="H210" i="10"/>
  <c r="I210" i="10" s="1"/>
  <c r="I211" i="10"/>
  <c r="I212" i="10"/>
  <c r="I182" i="10"/>
  <c r="I190" i="10"/>
  <c r="I189" i="10"/>
  <c r="I176" i="10"/>
  <c r="I177" i="10"/>
  <c r="H21" i="10"/>
  <c r="H95" i="10"/>
  <c r="H94" i="10" s="1"/>
  <c r="H93" i="10" s="1"/>
  <c r="H92" i="10" s="1"/>
  <c r="H91" i="10" s="1"/>
  <c r="I1345" i="10"/>
  <c r="I1344" i="10"/>
  <c r="G1328" i="10"/>
  <c r="I1328" i="10" s="1"/>
  <c r="H1251" i="10"/>
  <c r="I1256" i="10"/>
  <c r="I572" i="10"/>
  <c r="I467" i="10"/>
  <c r="I466" i="10"/>
  <c r="H550" i="10"/>
  <c r="H549" i="10" s="1"/>
  <c r="I465" i="10"/>
  <c r="I107" i="10"/>
  <c r="I108" i="10"/>
  <c r="I109" i="10"/>
  <c r="I38" i="10"/>
  <c r="I317" i="10"/>
  <c r="I351" i="10"/>
  <c r="G350" i="10"/>
  <c r="I355" i="10"/>
  <c r="G354" i="10"/>
  <c r="J544" i="10"/>
  <c r="J503" i="10" s="1"/>
  <c r="M464" i="10" s="1"/>
  <c r="J545" i="10"/>
  <c r="G869" i="10"/>
  <c r="I869" i="10" s="1"/>
  <c r="I870" i="10"/>
  <c r="G897" i="10"/>
  <c r="I897" i="10" s="1"/>
  <c r="I923" i="10"/>
  <c r="G931" i="10"/>
  <c r="I931" i="10" s="1"/>
  <c r="I932" i="10"/>
  <c r="G937" i="10"/>
  <c r="I938" i="10"/>
  <c r="G93" i="10"/>
  <c r="G286" i="10"/>
  <c r="G300" i="10"/>
  <c r="G314" i="10"/>
  <c r="I328" i="10"/>
  <c r="I329" i="10"/>
  <c r="K336" i="10"/>
  <c r="K325" i="10" s="1"/>
  <c r="K306" i="10" s="1"/>
  <c r="K303" i="10" s="1"/>
  <c r="H336" i="10"/>
  <c r="H325" i="10" s="1"/>
  <c r="H306" i="10" s="1"/>
  <c r="H303" i="10" s="1"/>
  <c r="I358" i="10"/>
  <c r="I547" i="10"/>
  <c r="I553" i="10"/>
  <c r="J550" i="10"/>
  <c r="H579" i="10"/>
  <c r="H578" i="10" s="1"/>
  <c r="H577" i="10" s="1"/>
  <c r="I589" i="10"/>
  <c r="H606" i="10"/>
  <c r="H605" i="10" s="1"/>
  <c r="N576" i="10"/>
  <c r="J634" i="10"/>
  <c r="J633" i="10" s="1"/>
  <c r="J632" i="10" s="1"/>
  <c r="K634" i="10"/>
  <c r="K633" i="10" s="1"/>
  <c r="K632" i="10" s="1"/>
  <c r="I664" i="10"/>
  <c r="I690" i="10"/>
  <c r="I692" i="10"/>
  <c r="J757" i="10"/>
  <c r="H839" i="10"/>
  <c r="H838" i="10" s="1"/>
  <c r="H837" i="10" s="1"/>
  <c r="H836" i="10" s="1"/>
  <c r="H966" i="10"/>
  <c r="H918" i="10" s="1"/>
  <c r="K983" i="10"/>
  <c r="K982" i="10" s="1"/>
  <c r="K981" i="10" s="1"/>
  <c r="I334" i="10"/>
  <c r="G333" i="10"/>
  <c r="I333" i="10" s="1"/>
  <c r="I338" i="10"/>
  <c r="G337" i="10"/>
  <c r="I337" i="10" s="1"/>
  <c r="I340" i="10"/>
  <c r="G336" i="10"/>
  <c r="I365" i="10"/>
  <c r="G364" i="10"/>
  <c r="I369" i="10"/>
  <c r="G368" i="10"/>
  <c r="K545" i="10"/>
  <c r="K544" i="10"/>
  <c r="K503" i="10" s="1"/>
  <c r="N464" i="10" s="1"/>
  <c r="H544" i="10"/>
  <c r="H503" i="10" s="1"/>
  <c r="H545" i="10"/>
  <c r="G752" i="10"/>
  <c r="I752" i="10" s="1"/>
  <c r="I753" i="10"/>
  <c r="G975" i="10"/>
  <c r="I975" i="10" s="1"/>
  <c r="I976" i="10"/>
  <c r="G984" i="10"/>
  <c r="I985" i="10"/>
  <c r="I330" i="10"/>
  <c r="I717" i="10"/>
  <c r="G716" i="10"/>
  <c r="I775" i="10"/>
  <c r="G774" i="10"/>
  <c r="I784" i="10"/>
  <c r="G783" i="10"/>
  <c r="I800" i="10"/>
  <c r="G799" i="10"/>
  <c r="I816" i="10"/>
  <c r="G815" i="10"/>
  <c r="I835" i="10"/>
  <c r="G834" i="10"/>
  <c r="I859" i="10"/>
  <c r="G858" i="10"/>
  <c r="I1009" i="10"/>
  <c r="G1008" i="10"/>
  <c r="I1017" i="10"/>
  <c r="G1016" i="10"/>
  <c r="I1031" i="10"/>
  <c r="I1039" i="10"/>
  <c r="G1038" i="10"/>
  <c r="I1038" i="10" s="1"/>
  <c r="I1044" i="10"/>
  <c r="G1043" i="10"/>
  <c r="G1023" i="10"/>
  <c r="I1046" i="10"/>
  <c r="G1045" i="10"/>
  <c r="I1045" i="10" s="1"/>
  <c r="J1022" i="10"/>
  <c r="J1061" i="10"/>
  <c r="J1060" i="10" s="1"/>
  <c r="J1059" i="10" s="1"/>
  <c r="J1058" i="10" s="1"/>
  <c r="J1057" i="10" s="1"/>
  <c r="I1119" i="10"/>
  <c r="G1118" i="10"/>
  <c r="I1136" i="10"/>
  <c r="G1135" i="10"/>
  <c r="I1229" i="10"/>
  <c r="G1228" i="10"/>
  <c r="I1242" i="10"/>
  <c r="G1241" i="10"/>
  <c r="I1241" i="10" s="1"/>
  <c r="J1326" i="10"/>
  <c r="J1325" i="10" s="1"/>
  <c r="J1324" i="10" s="1"/>
  <c r="J1323" i="10" s="1"/>
  <c r="J1322" i="10" s="1"/>
  <c r="J1274" i="10" s="1"/>
  <c r="J1272" i="10"/>
  <c r="J1271" i="10" s="1"/>
  <c r="I331" i="10"/>
  <c r="I335" i="10"/>
  <c r="I339" i="10"/>
  <c r="I341" i="10"/>
  <c r="I352" i="10"/>
  <c r="I356" i="10"/>
  <c r="I366" i="10"/>
  <c r="I370" i="10"/>
  <c r="G482" i="10"/>
  <c r="G546" i="10"/>
  <c r="G552" i="10"/>
  <c r="G558" i="10"/>
  <c r="G562" i="10"/>
  <c r="G582" i="10"/>
  <c r="G588" i="10"/>
  <c r="I588" i="10" s="1"/>
  <c r="G593" i="10"/>
  <c r="G603" i="10"/>
  <c r="G616" i="10"/>
  <c r="G621" i="10"/>
  <c r="G624" i="10"/>
  <c r="G629" i="10"/>
  <c r="G646" i="10"/>
  <c r="G650" i="10"/>
  <c r="G655" i="10"/>
  <c r="G660" i="10"/>
  <c r="G663" i="10"/>
  <c r="G667" i="10"/>
  <c r="G672" i="10"/>
  <c r="G676" i="10"/>
  <c r="G686" i="10"/>
  <c r="G689" i="10"/>
  <c r="I697" i="10"/>
  <c r="I698" i="10"/>
  <c r="I702" i="10"/>
  <c r="I703" i="10"/>
  <c r="I706" i="10"/>
  <c r="I711" i="10"/>
  <c r="I712" i="10"/>
  <c r="I719" i="10"/>
  <c r="I720" i="10"/>
  <c r="I723" i="10"/>
  <c r="I724" i="10"/>
  <c r="I726" i="10"/>
  <c r="I731" i="10"/>
  <c r="I733" i="10"/>
  <c r="I735" i="10"/>
  <c r="I743" i="10"/>
  <c r="I777" i="10"/>
  <c r="I786" i="10"/>
  <c r="I787" i="10"/>
  <c r="I802" i="10"/>
  <c r="I803" i="10"/>
  <c r="I820" i="10"/>
  <c r="I821" i="10"/>
  <c r="I841" i="10"/>
  <c r="I845" i="10"/>
  <c r="I846" i="10"/>
  <c r="I886" i="10"/>
  <c r="I900" i="10"/>
  <c r="I901" i="10"/>
  <c r="I902" i="10"/>
  <c r="I904" i="10"/>
  <c r="I905" i="10"/>
  <c r="I911" i="10"/>
  <c r="I950" i="10"/>
  <c r="I951" i="10"/>
  <c r="I952" i="10"/>
  <c r="I955" i="10"/>
  <c r="I957" i="10"/>
  <c r="I989" i="10"/>
  <c r="I991" i="10"/>
  <c r="I1032" i="10"/>
  <c r="I1047" i="10"/>
  <c r="K1022" i="10"/>
  <c r="I1094" i="10"/>
  <c r="I1096" i="10"/>
  <c r="K1160" i="10"/>
  <c r="K1159" i="10" s="1"/>
  <c r="I1230" i="10"/>
  <c r="I1243" i="10"/>
  <c r="I792" i="10"/>
  <c r="G791" i="10"/>
  <c r="I808" i="10"/>
  <c r="G807" i="10"/>
  <c r="I826" i="10"/>
  <c r="G825" i="10"/>
  <c r="I851" i="10"/>
  <c r="G850" i="10"/>
  <c r="I892" i="10"/>
  <c r="G891" i="10"/>
  <c r="I947" i="10"/>
  <c r="G946" i="10"/>
  <c r="I997" i="10"/>
  <c r="G996" i="10"/>
  <c r="G1090" i="10"/>
  <c r="I1090" i="10" s="1"/>
  <c r="I1091" i="10"/>
  <c r="G1287" i="10"/>
  <c r="G1286" i="10"/>
  <c r="G1333" i="10"/>
  <c r="I1334" i="10"/>
  <c r="I696" i="10"/>
  <c r="I710" i="10"/>
  <c r="I722" i="10"/>
  <c r="I730" i="10"/>
  <c r="I732" i="10"/>
  <c r="I734" i="10"/>
  <c r="I742" i="10"/>
  <c r="I754" i="10"/>
  <c r="I755" i="10"/>
  <c r="I794" i="10"/>
  <c r="I795" i="10"/>
  <c r="I810" i="10"/>
  <c r="I811" i="10"/>
  <c r="I829" i="10"/>
  <c r="K839" i="10"/>
  <c r="K838" i="10" s="1"/>
  <c r="K837" i="10" s="1"/>
  <c r="I853" i="10"/>
  <c r="I854" i="10"/>
  <c r="I871" i="10"/>
  <c r="I872" i="10"/>
  <c r="I882" i="10"/>
  <c r="I883" i="10"/>
  <c r="K880" i="10"/>
  <c r="I894" i="10"/>
  <c r="I895" i="10"/>
  <c r="I910" i="10"/>
  <c r="I924" i="10"/>
  <c r="I925" i="10"/>
  <c r="I933" i="10"/>
  <c r="I934" i="10"/>
  <c r="J936" i="10"/>
  <c r="I939" i="10"/>
  <c r="I940" i="10"/>
  <c r="I949" i="10"/>
  <c r="I954" i="10"/>
  <c r="I956" i="10"/>
  <c r="I969" i="10"/>
  <c r="I977" i="10"/>
  <c r="I978" i="10"/>
  <c r="I986" i="10"/>
  <c r="I987" i="10"/>
  <c r="I990" i="10"/>
  <c r="H1029" i="10"/>
  <c r="H1028" i="10" s="1"/>
  <c r="I1020" i="10"/>
  <c r="G1019" i="10"/>
  <c r="I1062" i="10"/>
  <c r="G1061" i="10"/>
  <c r="I1143" i="10"/>
  <c r="G1138" i="10"/>
  <c r="G1166" i="10"/>
  <c r="I1167" i="10"/>
  <c r="I1188" i="10"/>
  <c r="G1187" i="10"/>
  <c r="I1201" i="10"/>
  <c r="I1218" i="10"/>
  <c r="G1217" i="10"/>
  <c r="I1217" i="10" s="1"/>
  <c r="J1149" i="10"/>
  <c r="J1223" i="10"/>
  <c r="J1222" i="10" s="1"/>
  <c r="J1221" i="10" s="1"/>
  <c r="J1200" i="10" s="1"/>
  <c r="J1199" i="10" s="1"/>
  <c r="G1246" i="10"/>
  <c r="I1246" i="10" s="1"/>
  <c r="I1247" i="10"/>
  <c r="I1263" i="10"/>
  <c r="G1262" i="10"/>
  <c r="G1149" i="10"/>
  <c r="I1149" i="10" s="1"/>
  <c r="J1356" i="10"/>
  <c r="J1355" i="10" s="1"/>
  <c r="J1354" i="10" s="1"/>
  <c r="J1353" i="10" s="1"/>
  <c r="J1352" i="10" s="1"/>
  <c r="J1351" i="10" s="1"/>
  <c r="J1350" i="10"/>
  <c r="J1348" i="10" s="1"/>
  <c r="G1369" i="10"/>
  <c r="I1369" i="10" s="1"/>
  <c r="I1370" i="10"/>
  <c r="I1025" i="10"/>
  <c r="J1030" i="10"/>
  <c r="K1029" i="10"/>
  <c r="K1028" i="10" s="1"/>
  <c r="K1027" i="10" s="1"/>
  <c r="I1055" i="10"/>
  <c r="J1052" i="10"/>
  <c r="J1051" i="10" s="1"/>
  <c r="I1067" i="10"/>
  <c r="I1092" i="10"/>
  <c r="I1095" i="10"/>
  <c r="I1097" i="10"/>
  <c r="J1114" i="10"/>
  <c r="J1104" i="10" s="1"/>
  <c r="I1144" i="10"/>
  <c r="H1160" i="10"/>
  <c r="H1159" i="10" s="1"/>
  <c r="H1147" i="10" s="1"/>
  <c r="J1160" i="10"/>
  <c r="J1159" i="10" s="1"/>
  <c r="I1189" i="10"/>
  <c r="I1206" i="10"/>
  <c r="I1219" i="10"/>
  <c r="I1252" i="10"/>
  <c r="K1251" i="10"/>
  <c r="J1251" i="10"/>
  <c r="I1267" i="10"/>
  <c r="H1291" i="10"/>
  <c r="I1337" i="10"/>
  <c r="I1339" i="10"/>
  <c r="I1341" i="10"/>
  <c r="I1224" i="10"/>
  <c r="G1223" i="10"/>
  <c r="I1266" i="10"/>
  <c r="G1265" i="10"/>
  <c r="I1327" i="10"/>
  <c r="G1326" i="10"/>
  <c r="G1272" i="10"/>
  <c r="I1357" i="10"/>
  <c r="G1356" i="10"/>
  <c r="G1350" i="10"/>
  <c r="I1350" i="10" s="1"/>
  <c r="I1372" i="10"/>
  <c r="H1349" i="10"/>
  <c r="I1349" i="10" s="1"/>
  <c r="I1148" i="10"/>
  <c r="I1150" i="10"/>
  <c r="G1154" i="10"/>
  <c r="I1157" i="10"/>
  <c r="I1161" i="10"/>
  <c r="I1163" i="10"/>
  <c r="I1168" i="10"/>
  <c r="I1180" i="10"/>
  <c r="I1181" i="10"/>
  <c r="I1194" i="10"/>
  <c r="I1195" i="10"/>
  <c r="I1202" i="10"/>
  <c r="I1203" i="10"/>
  <c r="I1207" i="10"/>
  <c r="I1215" i="10"/>
  <c r="I1234" i="10"/>
  <c r="I1237" i="10"/>
  <c r="I1239" i="10"/>
  <c r="I1248" i="10"/>
  <c r="I1249" i="10"/>
  <c r="I1253" i="10"/>
  <c r="I1257" i="10"/>
  <c r="I1258" i="10"/>
  <c r="I1268" i="10"/>
  <c r="I1269" i="10"/>
  <c r="I1292" i="10"/>
  <c r="I1293" i="10"/>
  <c r="I1296" i="10"/>
  <c r="I1299" i="10"/>
  <c r="I1306" i="10"/>
  <c r="I1308" i="10"/>
  <c r="I1335" i="10"/>
  <c r="I1338" i="10"/>
  <c r="I1340" i="10"/>
  <c r="I1342" i="10"/>
  <c r="G1364" i="10"/>
  <c r="I1364" i="10" s="1"/>
  <c r="I1365" i="10"/>
  <c r="I1371" i="10"/>
  <c r="H110" i="9"/>
  <c r="H159" i="9"/>
  <c r="H46" i="9"/>
  <c r="H688" i="9"/>
  <c r="H670" i="9"/>
  <c r="H662" i="9"/>
  <c r="H654" i="9"/>
  <c r="H601" i="9"/>
  <c r="H588" i="9"/>
  <c r="H1369" i="9"/>
  <c r="H363" i="9"/>
  <c r="K980" i="10" l="1"/>
  <c r="K98" i="10"/>
  <c r="K97" i="10" s="1"/>
  <c r="N21" i="10" s="1"/>
  <c r="H980" i="10"/>
  <c r="H18" i="10"/>
  <c r="I731" i="11"/>
  <c r="G730" i="11"/>
  <c r="I730" i="11" s="1"/>
  <c r="I1322" i="11"/>
  <c r="G1274" i="11"/>
  <c r="I1274" i="11" s="1"/>
  <c r="I388" i="11"/>
  <c r="G379" i="11"/>
  <c r="I374" i="10"/>
  <c r="G373" i="10"/>
  <c r="I373" i="10" s="1"/>
  <c r="I898" i="10"/>
  <c r="G633" i="11"/>
  <c r="I634" i="11"/>
  <c r="I921" i="11"/>
  <c r="G920" i="11"/>
  <c r="G577" i="11"/>
  <c r="I577" i="11" s="1"/>
  <c r="I578" i="11"/>
  <c r="I1013" i="11"/>
  <c r="G1001" i="11"/>
  <c r="I1353" i="11"/>
  <c r="G1352" i="11"/>
  <c r="I26" i="11"/>
  <c r="G25" i="11"/>
  <c r="I348" i="11"/>
  <c r="G347" i="11"/>
  <c r="I1159" i="11"/>
  <c r="I1029" i="11"/>
  <c r="G1028" i="11"/>
  <c r="I937" i="11"/>
  <c r="G960" i="11"/>
  <c r="I960" i="11" s="1"/>
  <c r="I961" i="11"/>
  <c r="I1375" i="11"/>
  <c r="G1374" i="11"/>
  <c r="I1374" i="11" s="1"/>
  <c r="L17" i="11"/>
  <c r="G17" i="11"/>
  <c r="I839" i="11"/>
  <c r="G838" i="11"/>
  <c r="G576" i="11"/>
  <c r="I605" i="11"/>
  <c r="I1200" i="11"/>
  <c r="G1199" i="11"/>
  <c r="I1199" i="11" s="1"/>
  <c r="I757" i="11"/>
  <c r="G898" i="11"/>
  <c r="I899" i="11"/>
  <c r="G948" i="11"/>
  <c r="I948" i="11" s="1"/>
  <c r="I949" i="11"/>
  <c r="G983" i="11"/>
  <c r="I984" i="11"/>
  <c r="G303" i="11"/>
  <c r="I306" i="11"/>
  <c r="G1284" i="11"/>
  <c r="I1284" i="11" s="1"/>
  <c r="I1285" i="11"/>
  <c r="G966" i="11"/>
  <c r="I966" i="11" s="1"/>
  <c r="I747" i="10"/>
  <c r="G746" i="10"/>
  <c r="H98" i="10"/>
  <c r="H97" i="10" s="1"/>
  <c r="I172" i="10"/>
  <c r="G1051" i="10"/>
  <c r="I1051" i="10" s="1"/>
  <c r="I1052" i="10"/>
  <c r="I928" i="10"/>
  <c r="G927" i="10"/>
  <c r="I48" i="10"/>
  <c r="G47" i="10"/>
  <c r="I491" i="10"/>
  <c r="G490" i="10"/>
  <c r="I490" i="10" s="1"/>
  <c r="I461" i="10"/>
  <c r="G460" i="10"/>
  <c r="I308" i="10"/>
  <c r="G307" i="10"/>
  <c r="I307" i="10" s="1"/>
  <c r="I294" i="10"/>
  <c r="G293" i="10"/>
  <c r="I1361" i="10"/>
  <c r="G1360" i="10"/>
  <c r="G1174" i="10"/>
  <c r="I1175" i="10"/>
  <c r="I915" i="10"/>
  <c r="G914" i="10"/>
  <c r="I914" i="10" s="1"/>
  <c r="I877" i="10"/>
  <c r="G876" i="10"/>
  <c r="I876" i="10" s="1"/>
  <c r="I566" i="10"/>
  <c r="G565" i="10"/>
  <c r="I407" i="10"/>
  <c r="G406" i="10"/>
  <c r="I218" i="10"/>
  <c r="G217" i="10"/>
  <c r="I217" i="10" s="1"/>
  <c r="I68" i="10"/>
  <c r="G67" i="10"/>
  <c r="I53" i="10"/>
  <c r="G52" i="10"/>
  <c r="I32" i="10"/>
  <c r="G31" i="10"/>
  <c r="I31" i="10" s="1"/>
  <c r="H1027" i="10"/>
  <c r="H1026" i="10" s="1"/>
  <c r="J571" i="10"/>
  <c r="I1380" i="10"/>
  <c r="I1233" i="10"/>
  <c r="I964" i="10"/>
  <c r="I899" i="10"/>
  <c r="I828" i="10"/>
  <c r="G1377" i="10"/>
  <c r="G1063" i="10"/>
  <c r="I1063" i="10" s="1"/>
  <c r="I887" i="10"/>
  <c r="I962" i="10"/>
  <c r="I36" i="10"/>
  <c r="M19" i="10"/>
  <c r="H17" i="10"/>
  <c r="G150" i="10"/>
  <c r="H631" i="10"/>
  <c r="G24" i="10"/>
  <c r="I24" i="10" s="1"/>
  <c r="H444" i="10"/>
  <c r="I28" i="10"/>
  <c r="G27" i="10"/>
  <c r="K367" i="10"/>
  <c r="N343" i="10" s="1"/>
  <c r="I336" i="10"/>
  <c r="I381" i="10"/>
  <c r="I445" i="10"/>
  <c r="K918" i="10"/>
  <c r="J367" i="10"/>
  <c r="M343" i="10" s="1"/>
  <c r="I452" i="10"/>
  <c r="G451" i="10"/>
  <c r="G449" i="10"/>
  <c r="I1379" i="10"/>
  <c r="I968" i="10"/>
  <c r="I963" i="10"/>
  <c r="G679" i="10"/>
  <c r="G598" i="10"/>
  <c r="I598" i="10" s="1"/>
  <c r="I403" i="10"/>
  <c r="I244" i="10"/>
  <c r="I1112" i="10"/>
  <c r="G1111" i="10"/>
  <c r="I574" i="10"/>
  <c r="G19" i="10"/>
  <c r="I19" i="10" s="1"/>
  <c r="I425" i="10"/>
  <c r="G424" i="10"/>
  <c r="I418" i="10"/>
  <c r="G417" i="10"/>
  <c r="I266" i="10"/>
  <c r="G265" i="10"/>
  <c r="I442" i="10"/>
  <c r="G441" i="10"/>
  <c r="G571" i="10"/>
  <c r="I571" i="10" s="1"/>
  <c r="J918" i="10"/>
  <c r="I344" i="10"/>
  <c r="I401" i="10"/>
  <c r="J325" i="10"/>
  <c r="J306" i="10" s="1"/>
  <c r="J303" i="10" s="1"/>
  <c r="K576" i="10"/>
  <c r="I249" i="10"/>
  <c r="I248" i="10"/>
  <c r="N18" i="10"/>
  <c r="K18" i="10"/>
  <c r="H343" i="10"/>
  <c r="I343" i="10" s="1"/>
  <c r="K1147" i="10"/>
  <c r="K631" i="10"/>
  <c r="I345" i="10"/>
  <c r="I402" i="10"/>
  <c r="J836" i="10"/>
  <c r="I94" i="10"/>
  <c r="I95" i="10"/>
  <c r="I22" i="10"/>
  <c r="I1154" i="10"/>
  <c r="G1153" i="10"/>
  <c r="I1356" i="10"/>
  <c r="G1355" i="10"/>
  <c r="I1272" i="10"/>
  <c r="G1271" i="10"/>
  <c r="I1271" i="10" s="1"/>
  <c r="H1286" i="10"/>
  <c r="H1285" i="10" s="1"/>
  <c r="H1284" i="10" s="1"/>
  <c r="H1287" i="10"/>
  <c r="M18" i="10"/>
  <c r="J18" i="10"/>
  <c r="I1166" i="10"/>
  <c r="G1160" i="10"/>
  <c r="G1285" i="10"/>
  <c r="I1286" i="10"/>
  <c r="K1021" i="10"/>
  <c r="K17" i="10"/>
  <c r="N17" i="10"/>
  <c r="G688" i="10"/>
  <c r="I688" i="10" s="1"/>
  <c r="I689" i="10"/>
  <c r="G678" i="10"/>
  <c r="I678" i="10" s="1"/>
  <c r="I679" i="10"/>
  <c r="G671" i="10"/>
  <c r="I672" i="10"/>
  <c r="G662" i="10"/>
  <c r="I662" i="10" s="1"/>
  <c r="I663" i="10"/>
  <c r="G654" i="10"/>
  <c r="I655" i="10"/>
  <c r="G645" i="10"/>
  <c r="I645" i="10" s="1"/>
  <c r="I646" i="10"/>
  <c r="G628" i="10"/>
  <c r="I629" i="10"/>
  <c r="G620" i="10"/>
  <c r="I621" i="10"/>
  <c r="G597" i="10"/>
  <c r="I597" i="10" s="1"/>
  <c r="G557" i="10"/>
  <c r="I558" i="10"/>
  <c r="G545" i="10"/>
  <c r="I545" i="10" s="1"/>
  <c r="I546" i="10"/>
  <c r="G544" i="10"/>
  <c r="G1227" i="10"/>
  <c r="I1227" i="10" s="1"/>
  <c r="I1228" i="10"/>
  <c r="I1135" i="10"/>
  <c r="G1134" i="10"/>
  <c r="I1118" i="10"/>
  <c r="G1114" i="10"/>
  <c r="I1023" i="10"/>
  <c r="G1021" i="10"/>
  <c r="G18" i="10"/>
  <c r="I18" i="10" s="1"/>
  <c r="L18" i="10"/>
  <c r="I368" i="10"/>
  <c r="G363" i="10"/>
  <c r="I364" i="10"/>
  <c r="G285" i="10"/>
  <c r="I286" i="10"/>
  <c r="G92" i="10"/>
  <c r="I93" i="10"/>
  <c r="I937" i="10"/>
  <c r="J1147" i="10"/>
  <c r="M1147" i="10"/>
  <c r="I1287" i="10"/>
  <c r="N1147" i="10"/>
  <c r="G607" i="10"/>
  <c r="J631" i="10"/>
  <c r="H576" i="10"/>
  <c r="G326" i="10"/>
  <c r="G966" i="10"/>
  <c r="I966" i="10" s="1"/>
  <c r="H1348" i="10"/>
  <c r="I1326" i="10"/>
  <c r="G1325" i="10"/>
  <c r="I1265" i="10"/>
  <c r="G1264" i="10"/>
  <c r="I1264" i="10" s="1"/>
  <c r="I1223" i="10"/>
  <c r="G1222" i="10"/>
  <c r="N1021" i="10"/>
  <c r="K1026" i="10"/>
  <c r="I1262" i="10"/>
  <c r="G1261" i="10"/>
  <c r="G1186" i="10"/>
  <c r="I1187" i="10"/>
  <c r="I1138" i="10"/>
  <c r="G1137" i="10"/>
  <c r="I1137" i="10" s="1"/>
  <c r="I1061" i="10"/>
  <c r="G1060" i="10"/>
  <c r="I1019" i="10"/>
  <c r="G1018" i="10"/>
  <c r="I1377" i="10"/>
  <c r="G1376" i="10"/>
  <c r="I1333" i="10"/>
  <c r="G1332" i="10"/>
  <c r="I996" i="10"/>
  <c r="G995" i="10"/>
  <c r="I946" i="10"/>
  <c r="G945" i="10"/>
  <c r="I891" i="10"/>
  <c r="G890" i="10"/>
  <c r="I850" i="10"/>
  <c r="G849" i="10"/>
  <c r="I825" i="10"/>
  <c r="G824" i="10"/>
  <c r="I807" i="10"/>
  <c r="G806" i="10"/>
  <c r="I791" i="10"/>
  <c r="G790" i="10"/>
  <c r="G685" i="10"/>
  <c r="I686" i="10"/>
  <c r="G675" i="10"/>
  <c r="I676" i="10"/>
  <c r="G666" i="10"/>
  <c r="I666" i="10" s="1"/>
  <c r="I667" i="10"/>
  <c r="G659" i="10"/>
  <c r="I660" i="10"/>
  <c r="G649" i="10"/>
  <c r="I650" i="10"/>
  <c r="G623" i="10"/>
  <c r="I623" i="10" s="1"/>
  <c r="I624" i="10"/>
  <c r="G615" i="10"/>
  <c r="I616" i="10"/>
  <c r="G602" i="10"/>
  <c r="I603" i="10"/>
  <c r="G592" i="10"/>
  <c r="I592" i="10" s="1"/>
  <c r="I593" i="10"/>
  <c r="G581" i="10"/>
  <c r="I582" i="10"/>
  <c r="G561" i="10"/>
  <c r="I562" i="10"/>
  <c r="G551" i="10"/>
  <c r="I552" i="10"/>
  <c r="G481" i="10"/>
  <c r="I482" i="10"/>
  <c r="J1021" i="10"/>
  <c r="M17" i="10"/>
  <c r="J17" i="10"/>
  <c r="J16" i="10" s="1"/>
  <c r="I1043" i="10"/>
  <c r="G1042" i="10"/>
  <c r="I1016" i="10"/>
  <c r="G1015" i="10"/>
  <c r="I1008" i="10"/>
  <c r="G1007" i="10"/>
  <c r="I858" i="10"/>
  <c r="G857" i="10"/>
  <c r="I834" i="10"/>
  <c r="G833" i="10"/>
  <c r="I815" i="10"/>
  <c r="G814" i="10"/>
  <c r="I799" i="10"/>
  <c r="G798" i="10"/>
  <c r="I783" i="10"/>
  <c r="G782" i="10"/>
  <c r="I774" i="10"/>
  <c r="G773" i="10"/>
  <c r="I716" i="10"/>
  <c r="G715" i="10"/>
  <c r="I984" i="10"/>
  <c r="I961" i="10"/>
  <c r="G960" i="10"/>
  <c r="I960" i="10" s="1"/>
  <c r="G313" i="10"/>
  <c r="I314" i="10"/>
  <c r="G299" i="10"/>
  <c r="I300" i="10"/>
  <c r="G353" i="10"/>
  <c r="I353" i="10" s="1"/>
  <c r="I354" i="10"/>
  <c r="G349" i="10"/>
  <c r="I350" i="10"/>
  <c r="J1029" i="10"/>
  <c r="J1028" i="10" s="1"/>
  <c r="J1027" i="10" s="1"/>
  <c r="K836" i="10"/>
  <c r="I1291" i="10"/>
  <c r="G1348" i="10"/>
  <c r="I1348" i="10" s="1"/>
  <c r="G1030" i="10"/>
  <c r="H456" i="9"/>
  <c r="H455" i="9" s="1"/>
  <c r="H454" i="9" s="1"/>
  <c r="H453" i="9" s="1"/>
  <c r="H354" i="9"/>
  <c r="H210" i="9"/>
  <c r="H1090" i="9"/>
  <c r="I1090" i="9" s="1"/>
  <c r="H1256" i="9"/>
  <c r="H1255" i="9" s="1"/>
  <c r="H1254" i="9" s="1"/>
  <c r="H1253" i="9" s="1"/>
  <c r="H556" i="9"/>
  <c r="H560" i="9"/>
  <c r="H551" i="9"/>
  <c r="H393" i="9"/>
  <c r="H381" i="9"/>
  <c r="H380" i="9" s="1"/>
  <c r="H379" i="9" s="1"/>
  <c r="K1378" i="9"/>
  <c r="J1378" i="9"/>
  <c r="G1378" i="9"/>
  <c r="I1378" i="9" s="1"/>
  <c r="K1377" i="9"/>
  <c r="J1377" i="9"/>
  <c r="H1377" i="9"/>
  <c r="H1376" i="9" s="1"/>
  <c r="H1375" i="9" s="1"/>
  <c r="H1374" i="9" s="1"/>
  <c r="H1373" i="9" s="1"/>
  <c r="G1377" i="9"/>
  <c r="I1377" i="9" s="1"/>
  <c r="K1376" i="9"/>
  <c r="K1375" i="9" s="1"/>
  <c r="K1374" i="9" s="1"/>
  <c r="K1373" i="9" s="1"/>
  <c r="K1372" i="9" s="1"/>
  <c r="K1371" i="9" s="1"/>
  <c r="J1376" i="9"/>
  <c r="G1376" i="9"/>
  <c r="I1376" i="9" s="1"/>
  <c r="J1375" i="9"/>
  <c r="J1374" i="9" s="1"/>
  <c r="J1373" i="9" s="1"/>
  <c r="J1372" i="9" s="1"/>
  <c r="J1371" i="9" s="1"/>
  <c r="H1371" i="9"/>
  <c r="I1370" i="9"/>
  <c r="I1369" i="9"/>
  <c r="K1368" i="9"/>
  <c r="J1368" i="9"/>
  <c r="H1368" i="9"/>
  <c r="G1368" i="9"/>
  <c r="K1367" i="9"/>
  <c r="J1367" i="9"/>
  <c r="H1367" i="9"/>
  <c r="G1367" i="9"/>
  <c r="K1366" i="9"/>
  <c r="J1366" i="9"/>
  <c r="H1366" i="9"/>
  <c r="G1366" i="9"/>
  <c r="I1365" i="9"/>
  <c r="J1364" i="9"/>
  <c r="J1363" i="9" s="1"/>
  <c r="J1362" i="9" s="1"/>
  <c r="J1361" i="9" s="1"/>
  <c r="H1364" i="9"/>
  <c r="G1364" i="9"/>
  <c r="I1364" i="9" s="1"/>
  <c r="H1363" i="9"/>
  <c r="H1362" i="9" s="1"/>
  <c r="H1361" i="9" s="1"/>
  <c r="K1361" i="9"/>
  <c r="I1360" i="9"/>
  <c r="J1359" i="9"/>
  <c r="H1359" i="9"/>
  <c r="G1359" i="9"/>
  <c r="I1359" i="9" s="1"/>
  <c r="J1358" i="9"/>
  <c r="H1358" i="9"/>
  <c r="G1358" i="9"/>
  <c r="J1357" i="9"/>
  <c r="H1357" i="9"/>
  <c r="G1357" i="9"/>
  <c r="I1357" i="9" s="1"/>
  <c r="J1356" i="9"/>
  <c r="H1356" i="9"/>
  <c r="G1356" i="9"/>
  <c r="I1356" i="9" s="1"/>
  <c r="J1355" i="9"/>
  <c r="H1355" i="9"/>
  <c r="G1355" i="9"/>
  <c r="I1355" i="9" s="1"/>
  <c r="K1354" i="9"/>
  <c r="J1354" i="9"/>
  <c r="G1354" i="9"/>
  <c r="I1354" i="9" s="1"/>
  <c r="K1353" i="9"/>
  <c r="J1353" i="9"/>
  <c r="H1353" i="9"/>
  <c r="G1353" i="9"/>
  <c r="I1353" i="9" s="1"/>
  <c r="K1352" i="9"/>
  <c r="J1352" i="9"/>
  <c r="H1352" i="9"/>
  <c r="G1352" i="9"/>
  <c r="I1352" i="9" s="1"/>
  <c r="K1351" i="9"/>
  <c r="J1351" i="9"/>
  <c r="H1351" i="9"/>
  <c r="G1351" i="9"/>
  <c r="I1351" i="9" s="1"/>
  <c r="K1350" i="9"/>
  <c r="J1350" i="9"/>
  <c r="H1350" i="9"/>
  <c r="G1350" i="9"/>
  <c r="I1350" i="9" s="1"/>
  <c r="K1349" i="9"/>
  <c r="J1349" i="9"/>
  <c r="H1349" i="9"/>
  <c r="G1349" i="9"/>
  <c r="I1349" i="9" s="1"/>
  <c r="K1348" i="9"/>
  <c r="J1348" i="9"/>
  <c r="H1348" i="9"/>
  <c r="G1348" i="9"/>
  <c r="I1348" i="9" s="1"/>
  <c r="K1347" i="9"/>
  <c r="J1347" i="9"/>
  <c r="H1347" i="9"/>
  <c r="G1347" i="9"/>
  <c r="I1347" i="9" s="1"/>
  <c r="K1346" i="9"/>
  <c r="J1346" i="9"/>
  <c r="H1346" i="9"/>
  <c r="G1346" i="9"/>
  <c r="K1345" i="9"/>
  <c r="J1345" i="9"/>
  <c r="H1345" i="9"/>
  <c r="G1345" i="9"/>
  <c r="I1345" i="9" s="1"/>
  <c r="I1344" i="9"/>
  <c r="J1343" i="9"/>
  <c r="J1342" i="9" s="1"/>
  <c r="J1341" i="9" s="1"/>
  <c r="H1343" i="9"/>
  <c r="G1343" i="9"/>
  <c r="I1343" i="9" s="1"/>
  <c r="H1342" i="9"/>
  <c r="H1341" i="9" s="1"/>
  <c r="I1340" i="9"/>
  <c r="J1339" i="9"/>
  <c r="J1338" i="9" s="1"/>
  <c r="J1337" i="9" s="1"/>
  <c r="J1336" i="9" s="1"/>
  <c r="J1335" i="9" s="1"/>
  <c r="J1334" i="9" s="1"/>
  <c r="H1339" i="9"/>
  <c r="G1339" i="9"/>
  <c r="I1339" i="9" s="1"/>
  <c r="H1338" i="9"/>
  <c r="H1337" i="9" s="1"/>
  <c r="H1336" i="9" s="1"/>
  <c r="H1335" i="9" s="1"/>
  <c r="H1334" i="9" s="1"/>
  <c r="I1333" i="9"/>
  <c r="K1332" i="9"/>
  <c r="J1332" i="9"/>
  <c r="H1332" i="9"/>
  <c r="G1332" i="9"/>
  <c r="I1332" i="9" s="1"/>
  <c r="K1331" i="9"/>
  <c r="J1331" i="9"/>
  <c r="H1331" i="9"/>
  <c r="G1331" i="9"/>
  <c r="I1331" i="9" s="1"/>
  <c r="K1330" i="9"/>
  <c r="J1330" i="9"/>
  <c r="H1330" i="9"/>
  <c r="G1330" i="9"/>
  <c r="I1330" i="9" s="1"/>
  <c r="K1329" i="9"/>
  <c r="J1329" i="9"/>
  <c r="H1329" i="9"/>
  <c r="G1329" i="9"/>
  <c r="I1329" i="9" s="1"/>
  <c r="K1328" i="9"/>
  <c r="I1327" i="9"/>
  <c r="H1326" i="9"/>
  <c r="G1326" i="9"/>
  <c r="H1325" i="9"/>
  <c r="G1325" i="9"/>
  <c r="K1324" i="9"/>
  <c r="K1323" i="9" s="1"/>
  <c r="K1322" i="9" s="1"/>
  <c r="K1321" i="9" s="1"/>
  <c r="K1320" i="9" s="1"/>
  <c r="K1319" i="9" s="1"/>
  <c r="K1271" i="9" s="1"/>
  <c r="J1324" i="9"/>
  <c r="G1324" i="9"/>
  <c r="I1324" i="9" s="1"/>
  <c r="J1323" i="9"/>
  <c r="H1323" i="9"/>
  <c r="G1323" i="9"/>
  <c r="I1323" i="9" s="1"/>
  <c r="J1322" i="9"/>
  <c r="H1322" i="9"/>
  <c r="G1322" i="9"/>
  <c r="I1322" i="9" s="1"/>
  <c r="J1321" i="9"/>
  <c r="H1321" i="9"/>
  <c r="G1321" i="9"/>
  <c r="I1321" i="9" s="1"/>
  <c r="J1320" i="9"/>
  <c r="H1320" i="9"/>
  <c r="G1320" i="9"/>
  <c r="I1320" i="9" s="1"/>
  <c r="J1319" i="9"/>
  <c r="H1319" i="9"/>
  <c r="G1319" i="9"/>
  <c r="I1319" i="9" s="1"/>
  <c r="I1318" i="9"/>
  <c r="I1317" i="9"/>
  <c r="I1316" i="9"/>
  <c r="I1315" i="9"/>
  <c r="I1314" i="9"/>
  <c r="I1313" i="9"/>
  <c r="I1312" i="9"/>
  <c r="I1311" i="9"/>
  <c r="I1310" i="9"/>
  <c r="I1309" i="9"/>
  <c r="I1308" i="9"/>
  <c r="I1307" i="9"/>
  <c r="J1306" i="9"/>
  <c r="I1306" i="9"/>
  <c r="J1305" i="9"/>
  <c r="H1305" i="9"/>
  <c r="G1305" i="9"/>
  <c r="I1305" i="9" s="1"/>
  <c r="J1304" i="9"/>
  <c r="H1304" i="9"/>
  <c r="G1304" i="9"/>
  <c r="I1304" i="9" s="1"/>
  <c r="J1303" i="9"/>
  <c r="H1303" i="9"/>
  <c r="I1302" i="9"/>
  <c r="H1301" i="9"/>
  <c r="H1300" i="9" s="1"/>
  <c r="G1301" i="9"/>
  <c r="I1301" i="9" s="1"/>
  <c r="I1299" i="9"/>
  <c r="J1298" i="9"/>
  <c r="I1298" i="9"/>
  <c r="J1297" i="9"/>
  <c r="H1297" i="9"/>
  <c r="H1296" i="9" s="1"/>
  <c r="H1295" i="9" s="1"/>
  <c r="G1297" i="9"/>
  <c r="J1296" i="9"/>
  <c r="G1296" i="9"/>
  <c r="G1295" i="9" s="1"/>
  <c r="I1295" i="9" s="1"/>
  <c r="J1295" i="9"/>
  <c r="I1294" i="9"/>
  <c r="H1293" i="9"/>
  <c r="H1292" i="9" s="1"/>
  <c r="G1293" i="9"/>
  <c r="I1293" i="9" s="1"/>
  <c r="I1291" i="9"/>
  <c r="H1290" i="9"/>
  <c r="G1290" i="9"/>
  <c r="I1290" i="9" s="1"/>
  <c r="H1289" i="9"/>
  <c r="H1288" i="9" s="1"/>
  <c r="J1287" i="9"/>
  <c r="I1287" i="9"/>
  <c r="J1286" i="9"/>
  <c r="I1286" i="9"/>
  <c r="J1285" i="9"/>
  <c r="I1285" i="9"/>
  <c r="J1280" i="9"/>
  <c r="I1280" i="9"/>
  <c r="J1279" i="9"/>
  <c r="I1279" i="9"/>
  <c r="J1278" i="9"/>
  <c r="I1278" i="9"/>
  <c r="J1277" i="9"/>
  <c r="I1277" i="9"/>
  <c r="J1276" i="9"/>
  <c r="I1276" i="9"/>
  <c r="J1275" i="9"/>
  <c r="I1275" i="9"/>
  <c r="J1274" i="9"/>
  <c r="I1274" i="9"/>
  <c r="J1273" i="9"/>
  <c r="I1273" i="9"/>
  <c r="J1272" i="9"/>
  <c r="I1272" i="9"/>
  <c r="J1271" i="9"/>
  <c r="H1271" i="9"/>
  <c r="G1271" i="9"/>
  <c r="K1270" i="9"/>
  <c r="J1270" i="9"/>
  <c r="H1270" i="9"/>
  <c r="G1270" i="9"/>
  <c r="K1269" i="9"/>
  <c r="J1269" i="9"/>
  <c r="J1268" i="9" s="1"/>
  <c r="H1269" i="9"/>
  <c r="H1268" i="9" s="1"/>
  <c r="G1269" i="9"/>
  <c r="K1268" i="9"/>
  <c r="G1268" i="9"/>
  <c r="I1267" i="9"/>
  <c r="H1266" i="9"/>
  <c r="G1266" i="9"/>
  <c r="I1266" i="9" s="1"/>
  <c r="H1265" i="9"/>
  <c r="H1264" i="9" s="1"/>
  <c r="K1263" i="9"/>
  <c r="K1262" i="9" s="1"/>
  <c r="K1261" i="9" s="1"/>
  <c r="J1263" i="9"/>
  <c r="G1263" i="9"/>
  <c r="I1263" i="9" s="1"/>
  <c r="J1262" i="9"/>
  <c r="J1261" i="9" s="1"/>
  <c r="H1262" i="9"/>
  <c r="H1261" i="9" s="1"/>
  <c r="K1260" i="9"/>
  <c r="J1260" i="9"/>
  <c r="J1259" i="9" s="1"/>
  <c r="J1258" i="9" s="1"/>
  <c r="G1260" i="9"/>
  <c r="I1260" i="9" s="1"/>
  <c r="K1259" i="9"/>
  <c r="K1258" i="9" s="1"/>
  <c r="K1257" i="9" s="1"/>
  <c r="H1259" i="9"/>
  <c r="H1258" i="9" s="1"/>
  <c r="H1257" i="9" s="1"/>
  <c r="I1256" i="9"/>
  <c r="K1255" i="9"/>
  <c r="J1255" i="9"/>
  <c r="J1254" i="9" s="1"/>
  <c r="J1253" i="9" s="1"/>
  <c r="G1255" i="9"/>
  <c r="K1254" i="9"/>
  <c r="K1253" i="9" s="1"/>
  <c r="G1254" i="9"/>
  <c r="G1253" i="9" s="1"/>
  <c r="I1252" i="9"/>
  <c r="J1251" i="9"/>
  <c r="H1251" i="9"/>
  <c r="H1250" i="9" s="1"/>
  <c r="H1249" i="9" s="1"/>
  <c r="G1251" i="9"/>
  <c r="J1250" i="9"/>
  <c r="J1249" i="9" s="1"/>
  <c r="G1250" i="9"/>
  <c r="G1249" i="9" s="1"/>
  <c r="I1247" i="9"/>
  <c r="K1246" i="9"/>
  <c r="J1246" i="9"/>
  <c r="H1246" i="9"/>
  <c r="H1245" i="9" s="1"/>
  <c r="H1244" i="9" s="1"/>
  <c r="H1243" i="9" s="1"/>
  <c r="G1246" i="9"/>
  <c r="I1246" i="9" s="1"/>
  <c r="K1245" i="9"/>
  <c r="K1244" i="9" s="1"/>
  <c r="K1243" i="9" s="1"/>
  <c r="J1245" i="9"/>
  <c r="G1245" i="9"/>
  <c r="I1245" i="9" s="1"/>
  <c r="J1244" i="9"/>
  <c r="G1244" i="9"/>
  <c r="I1244" i="9" s="1"/>
  <c r="J1243" i="9"/>
  <c r="G1243" i="9"/>
  <c r="I1243" i="9" s="1"/>
  <c r="I1242" i="9"/>
  <c r="K1241" i="9"/>
  <c r="K1240" i="9" s="1"/>
  <c r="K1239" i="9" s="1"/>
  <c r="K1238" i="9" s="1"/>
  <c r="J1241" i="9"/>
  <c r="I1241" i="9"/>
  <c r="J1240" i="9"/>
  <c r="H1240" i="9"/>
  <c r="G1240" i="9"/>
  <c r="I1240" i="9" s="1"/>
  <c r="J1239" i="9"/>
  <c r="H1239" i="9"/>
  <c r="G1239" i="9"/>
  <c r="I1239" i="9" s="1"/>
  <c r="J1238" i="9"/>
  <c r="H1238" i="9"/>
  <c r="G1238" i="9"/>
  <c r="I1238" i="9" s="1"/>
  <c r="I1237" i="9"/>
  <c r="J1236" i="9"/>
  <c r="J1235" i="9" s="1"/>
  <c r="J1234" i="9" s="1"/>
  <c r="J1233" i="9" s="1"/>
  <c r="H1236" i="9"/>
  <c r="G1236" i="9"/>
  <c r="I1236" i="9" s="1"/>
  <c r="H1235" i="9"/>
  <c r="H1234" i="9" s="1"/>
  <c r="H1233" i="9" s="1"/>
  <c r="K1232" i="9"/>
  <c r="K1231" i="9" s="1"/>
  <c r="K1230" i="9" s="1"/>
  <c r="K1229" i="9" s="1"/>
  <c r="J1232" i="9"/>
  <c r="G1232" i="9"/>
  <c r="I1232" i="9" s="1"/>
  <c r="J1231" i="9"/>
  <c r="H1231" i="9"/>
  <c r="G1231" i="9"/>
  <c r="I1231" i="9" s="1"/>
  <c r="J1230" i="9"/>
  <c r="H1230" i="9"/>
  <c r="G1230" i="9"/>
  <c r="I1230" i="9" s="1"/>
  <c r="J1229" i="9"/>
  <c r="H1229" i="9"/>
  <c r="G1229" i="9"/>
  <c r="I1229" i="9" s="1"/>
  <c r="I1228" i="9"/>
  <c r="K1227" i="9"/>
  <c r="J1227" i="9"/>
  <c r="H1227" i="9"/>
  <c r="G1227" i="9"/>
  <c r="K1226" i="9"/>
  <c r="J1226" i="9"/>
  <c r="H1226" i="9"/>
  <c r="G1226" i="9"/>
  <c r="K1225" i="9"/>
  <c r="J1225" i="9"/>
  <c r="H1225" i="9"/>
  <c r="G1225" i="9"/>
  <c r="K1224" i="9"/>
  <c r="J1224" i="9"/>
  <c r="H1224" i="9"/>
  <c r="G1224" i="9"/>
  <c r="K1223" i="9"/>
  <c r="J1223" i="9"/>
  <c r="G1223" i="9"/>
  <c r="I1223" i="9" s="1"/>
  <c r="K1222" i="9"/>
  <c r="J1222" i="9"/>
  <c r="H1222" i="9"/>
  <c r="G1222" i="9"/>
  <c r="I1222" i="9" s="1"/>
  <c r="K1221" i="9"/>
  <c r="J1221" i="9"/>
  <c r="G1221" i="9"/>
  <c r="I1221" i="9" s="1"/>
  <c r="K1220" i="9"/>
  <c r="J1220" i="9"/>
  <c r="H1220" i="9"/>
  <c r="G1220" i="9"/>
  <c r="I1220" i="9" s="1"/>
  <c r="K1219" i="9"/>
  <c r="J1219" i="9"/>
  <c r="H1219" i="9"/>
  <c r="G1219" i="9"/>
  <c r="I1219" i="9" s="1"/>
  <c r="K1218" i="9"/>
  <c r="J1218" i="9"/>
  <c r="H1218" i="9"/>
  <c r="G1218" i="9"/>
  <c r="I1218" i="9" s="1"/>
  <c r="G1217" i="9"/>
  <c r="I1217" i="9" s="1"/>
  <c r="K1216" i="9"/>
  <c r="J1216" i="9"/>
  <c r="H1216" i="9"/>
  <c r="G1216" i="9"/>
  <c r="K1215" i="9"/>
  <c r="J1215" i="9"/>
  <c r="H1215" i="9"/>
  <c r="G1215" i="9"/>
  <c r="K1214" i="9"/>
  <c r="J1214" i="9"/>
  <c r="H1214" i="9"/>
  <c r="G1214" i="9"/>
  <c r="I1214" i="9" s="1"/>
  <c r="I1213" i="9"/>
  <c r="J1212" i="9"/>
  <c r="H1212" i="9"/>
  <c r="G1212" i="9"/>
  <c r="I1212" i="9" s="1"/>
  <c r="I1211" i="9"/>
  <c r="J1210" i="9"/>
  <c r="H1210" i="9"/>
  <c r="G1210" i="9"/>
  <c r="I1210" i="9" s="1"/>
  <c r="J1209" i="9"/>
  <c r="H1209" i="9"/>
  <c r="G1209" i="9"/>
  <c r="I1209" i="9" s="1"/>
  <c r="J1208" i="9"/>
  <c r="H1208" i="9"/>
  <c r="G1208" i="9"/>
  <c r="I1208" i="9" s="1"/>
  <c r="J1207" i="9"/>
  <c r="H1207" i="9"/>
  <c r="G1207" i="9"/>
  <c r="I1207" i="9" s="1"/>
  <c r="I1206" i="9"/>
  <c r="J1205" i="9"/>
  <c r="H1205" i="9"/>
  <c r="G1205" i="9"/>
  <c r="I1205" i="9" s="1"/>
  <c r="J1204" i="9"/>
  <c r="H1204" i="9"/>
  <c r="G1204" i="9"/>
  <c r="I1204" i="9" s="1"/>
  <c r="J1203" i="9"/>
  <c r="H1203" i="9"/>
  <c r="G1203" i="9"/>
  <c r="I1203" i="9" s="1"/>
  <c r="I1202" i="9"/>
  <c r="I1201" i="9"/>
  <c r="K1200" i="9"/>
  <c r="J1200" i="9"/>
  <c r="H1200" i="9"/>
  <c r="G1200" i="9"/>
  <c r="I1200" i="9" s="1"/>
  <c r="K1199" i="9"/>
  <c r="J1199" i="9"/>
  <c r="H1199" i="9"/>
  <c r="G1199" i="9"/>
  <c r="I1199" i="9" s="1"/>
  <c r="K1198" i="9"/>
  <c r="J1198" i="9"/>
  <c r="J1197" i="9" s="1"/>
  <c r="J1196" i="9" s="1"/>
  <c r="H1198" i="9"/>
  <c r="G1198" i="9"/>
  <c r="I1198" i="9" s="1"/>
  <c r="I1195" i="9"/>
  <c r="K1194" i="9"/>
  <c r="J1194" i="9"/>
  <c r="H1194" i="9"/>
  <c r="G1194" i="9"/>
  <c r="I1193" i="9"/>
  <c r="K1192" i="9"/>
  <c r="J1192" i="9"/>
  <c r="H1192" i="9"/>
  <c r="G1192" i="9"/>
  <c r="I1192" i="9" s="1"/>
  <c r="K1191" i="9"/>
  <c r="J1191" i="9"/>
  <c r="H1191" i="9"/>
  <c r="G1191" i="9"/>
  <c r="I1191" i="9" s="1"/>
  <c r="K1190" i="9"/>
  <c r="J1190" i="9"/>
  <c r="H1190" i="9"/>
  <c r="G1190" i="9"/>
  <c r="I1190" i="9" s="1"/>
  <c r="I1189" i="9"/>
  <c r="I1188" i="9"/>
  <c r="I1187" i="9"/>
  <c r="K1186" i="9"/>
  <c r="J1186" i="9"/>
  <c r="H1186" i="9"/>
  <c r="G1186" i="9"/>
  <c r="K1185" i="9"/>
  <c r="J1185" i="9"/>
  <c r="H1185" i="9"/>
  <c r="G1185" i="9"/>
  <c r="I1185" i="9" s="1"/>
  <c r="K1184" i="9"/>
  <c r="J1184" i="9"/>
  <c r="H1184" i="9"/>
  <c r="G1184" i="9"/>
  <c r="I1184" i="9" s="1"/>
  <c r="K1183" i="9"/>
  <c r="J1183" i="9"/>
  <c r="H1183" i="9"/>
  <c r="G1183" i="9"/>
  <c r="I1183" i="9" s="1"/>
  <c r="K1182" i="9"/>
  <c r="J1182" i="9"/>
  <c r="H1182" i="9"/>
  <c r="G1182" i="9"/>
  <c r="I1182" i="9" s="1"/>
  <c r="K1181" i="9"/>
  <c r="J1181" i="9"/>
  <c r="H1181" i="9"/>
  <c r="G1181" i="9"/>
  <c r="I1181" i="9" s="1"/>
  <c r="I1180" i="9"/>
  <c r="I1179" i="9"/>
  <c r="K1178" i="9"/>
  <c r="J1178" i="9"/>
  <c r="H1178" i="9"/>
  <c r="G1178" i="9"/>
  <c r="I1178" i="9" s="1"/>
  <c r="K1177" i="9"/>
  <c r="J1177" i="9"/>
  <c r="H1177" i="9"/>
  <c r="G1177" i="9"/>
  <c r="I1177" i="9" s="1"/>
  <c r="K1176" i="9"/>
  <c r="J1176" i="9"/>
  <c r="H1176" i="9"/>
  <c r="G1176" i="9"/>
  <c r="I1176" i="9" s="1"/>
  <c r="I1175" i="9"/>
  <c r="I1174" i="9"/>
  <c r="K1173" i="9"/>
  <c r="J1173" i="9"/>
  <c r="H1173" i="9"/>
  <c r="G1173" i="9"/>
  <c r="I1173" i="9" s="1"/>
  <c r="K1172" i="9"/>
  <c r="J1172" i="9"/>
  <c r="H1172" i="9"/>
  <c r="G1172" i="9"/>
  <c r="I1172" i="9" s="1"/>
  <c r="K1171" i="9"/>
  <c r="J1171" i="9"/>
  <c r="H1171" i="9"/>
  <c r="G1171" i="9"/>
  <c r="I1171" i="9" s="1"/>
  <c r="K1170" i="9"/>
  <c r="J1170" i="9"/>
  <c r="H1170" i="9"/>
  <c r="G1170" i="9"/>
  <c r="I1170" i="9" s="1"/>
  <c r="K1169" i="9"/>
  <c r="J1169" i="9"/>
  <c r="H1169" i="9"/>
  <c r="G1169" i="9"/>
  <c r="I1169" i="9" s="1"/>
  <c r="K1168" i="9"/>
  <c r="J1168" i="9"/>
  <c r="H1168" i="9"/>
  <c r="G1168" i="9"/>
  <c r="I1168" i="9" s="1"/>
  <c r="I1167" i="9"/>
  <c r="I1166" i="9"/>
  <c r="K1165" i="9"/>
  <c r="J1165" i="9"/>
  <c r="H1165" i="9"/>
  <c r="G1165" i="9"/>
  <c r="I1165" i="9" s="1"/>
  <c r="K1164" i="9"/>
  <c r="J1164" i="9"/>
  <c r="H1164" i="9"/>
  <c r="G1164" i="9"/>
  <c r="I1164" i="9" s="1"/>
  <c r="K1163" i="9"/>
  <c r="J1163" i="9"/>
  <c r="H1163" i="9"/>
  <c r="G1163" i="9"/>
  <c r="I1163" i="9" s="1"/>
  <c r="I1162" i="9"/>
  <c r="I1161" i="9"/>
  <c r="J1160" i="9"/>
  <c r="H1160" i="9"/>
  <c r="H1159" i="9" s="1"/>
  <c r="H1158" i="9" s="1"/>
  <c r="H1157" i="9" s="1"/>
  <c r="H1156" i="9" s="1"/>
  <c r="G1160" i="9"/>
  <c r="J1159" i="9"/>
  <c r="J1158" i="9" s="1"/>
  <c r="J1157" i="9" s="1"/>
  <c r="J1156" i="9" s="1"/>
  <c r="G1159" i="9"/>
  <c r="G1158" i="9" s="1"/>
  <c r="K1157" i="9"/>
  <c r="K1156" i="9"/>
  <c r="I1155" i="9"/>
  <c r="J1154" i="9"/>
  <c r="H1154" i="9"/>
  <c r="H1151" i="9" s="1"/>
  <c r="H1150" i="9" s="1"/>
  <c r="H1149" i="9" s="1"/>
  <c r="H1148" i="9" s="1"/>
  <c r="G1154" i="9"/>
  <c r="I1153" i="9"/>
  <c r="K1152" i="9"/>
  <c r="J1152" i="9"/>
  <c r="H1152" i="9"/>
  <c r="G1152" i="9"/>
  <c r="I1152" i="9" s="1"/>
  <c r="K1151" i="9"/>
  <c r="J1151" i="9"/>
  <c r="G1151" i="9"/>
  <c r="K1150" i="9"/>
  <c r="J1150" i="9"/>
  <c r="G1150" i="9"/>
  <c r="K1149" i="9"/>
  <c r="J1149" i="9"/>
  <c r="G1149" i="9"/>
  <c r="K1148" i="9"/>
  <c r="J1148" i="9"/>
  <c r="G1148" i="9"/>
  <c r="K1147" i="9"/>
  <c r="J1147" i="9"/>
  <c r="H1147" i="9"/>
  <c r="G1147" i="9"/>
  <c r="I1147" i="9" s="1"/>
  <c r="K1146" i="9"/>
  <c r="J1146" i="9"/>
  <c r="H1146" i="9"/>
  <c r="G1146" i="9"/>
  <c r="K1145" i="9"/>
  <c r="J1145" i="9"/>
  <c r="H1145" i="9"/>
  <c r="G1145" i="9"/>
  <c r="I1145" i="9" s="1"/>
  <c r="K1143" i="9"/>
  <c r="J1143" i="9"/>
  <c r="J1142" i="9" s="1"/>
  <c r="J1141" i="9" s="1"/>
  <c r="J1140" i="9" s="1"/>
  <c r="G1143" i="9"/>
  <c r="I1143" i="9" s="1"/>
  <c r="K1142" i="9"/>
  <c r="H1142" i="9"/>
  <c r="G1142" i="9"/>
  <c r="K1141" i="9"/>
  <c r="H1141" i="9"/>
  <c r="G1141" i="9"/>
  <c r="K1140" i="9"/>
  <c r="H1140" i="9"/>
  <c r="G1140" i="9"/>
  <c r="I1139" i="9"/>
  <c r="J1138" i="9"/>
  <c r="H1138" i="9"/>
  <c r="H1137" i="9" s="1"/>
  <c r="H1136" i="9" s="1"/>
  <c r="H1135" i="9" s="1"/>
  <c r="H1134" i="9" s="1"/>
  <c r="G1138" i="9"/>
  <c r="J1137" i="9"/>
  <c r="J1136" i="9" s="1"/>
  <c r="G1137" i="9"/>
  <c r="G1136" i="9" s="1"/>
  <c r="K1135" i="9"/>
  <c r="K1134" i="9"/>
  <c r="K1133" i="9"/>
  <c r="J1133" i="9"/>
  <c r="G1133" i="9"/>
  <c r="I1133" i="9" s="1"/>
  <c r="K1132" i="9"/>
  <c r="J1132" i="9"/>
  <c r="H1132" i="9"/>
  <c r="G1132" i="9"/>
  <c r="I1132" i="9" s="1"/>
  <c r="K1131" i="9"/>
  <c r="J1131" i="9"/>
  <c r="H1131" i="9"/>
  <c r="G1131" i="9"/>
  <c r="I1131" i="9" s="1"/>
  <c r="K1130" i="9"/>
  <c r="J1130" i="9"/>
  <c r="H1130" i="9"/>
  <c r="G1130" i="9"/>
  <c r="I1130" i="9" s="1"/>
  <c r="K1129" i="9"/>
  <c r="J1129" i="9"/>
  <c r="H1129" i="9"/>
  <c r="G1129" i="9"/>
  <c r="I1129" i="9" s="1"/>
  <c r="I1128" i="9"/>
  <c r="I1127" i="9"/>
  <c r="I1126" i="9"/>
  <c r="I1125" i="9"/>
  <c r="I1124" i="9"/>
  <c r="I1123" i="9"/>
  <c r="I1122" i="9"/>
  <c r="I1121" i="9"/>
  <c r="I1120" i="9"/>
  <c r="I1119" i="9"/>
  <c r="I1118" i="9"/>
  <c r="I1117" i="9"/>
  <c r="K1116" i="9"/>
  <c r="J1116" i="9"/>
  <c r="J1115" i="9" s="1"/>
  <c r="G1116" i="9"/>
  <c r="I1116" i="9" s="1"/>
  <c r="K1115" i="9"/>
  <c r="G1115" i="9"/>
  <c r="I1115" i="9" s="1"/>
  <c r="K1114" i="9"/>
  <c r="J1114" i="9"/>
  <c r="J1113" i="9" s="1"/>
  <c r="J1112" i="9" s="1"/>
  <c r="I1114" i="9"/>
  <c r="K1113" i="9"/>
  <c r="K1112" i="9" s="1"/>
  <c r="K1111" i="9" s="1"/>
  <c r="G1113" i="9"/>
  <c r="I1113" i="9" s="1"/>
  <c r="K1110" i="9"/>
  <c r="J1110" i="9"/>
  <c r="J1109" i="9" s="1"/>
  <c r="J1108" i="9" s="1"/>
  <c r="J1107" i="9" s="1"/>
  <c r="G1110" i="9"/>
  <c r="I1110" i="9" s="1"/>
  <c r="K1109" i="9"/>
  <c r="K1108" i="9" s="1"/>
  <c r="K1107" i="9" s="1"/>
  <c r="K1101" i="9" s="1"/>
  <c r="G1109" i="9"/>
  <c r="I1109" i="9" s="1"/>
  <c r="K1106" i="9"/>
  <c r="J1106" i="9"/>
  <c r="G1106" i="9"/>
  <c r="I1106" i="9" s="1"/>
  <c r="K1105" i="9"/>
  <c r="J1105" i="9"/>
  <c r="G1105" i="9"/>
  <c r="I1105" i="9" s="1"/>
  <c r="K1104" i="9"/>
  <c r="J1104" i="9"/>
  <c r="G1104" i="9"/>
  <c r="I1104" i="9" s="1"/>
  <c r="K1103" i="9"/>
  <c r="J1103" i="9"/>
  <c r="G1103" i="9"/>
  <c r="I1103" i="9" s="1"/>
  <c r="K1102" i="9"/>
  <c r="J1102" i="9"/>
  <c r="G1102" i="9"/>
  <c r="I1102" i="9" s="1"/>
  <c r="I1100" i="9"/>
  <c r="J1099" i="9"/>
  <c r="H1099" i="9"/>
  <c r="G1099" i="9"/>
  <c r="I1099" i="9" s="1"/>
  <c r="J1098" i="9"/>
  <c r="H1098" i="9"/>
  <c r="G1098" i="9"/>
  <c r="I1098" i="9" s="1"/>
  <c r="J1097" i="9"/>
  <c r="H1097" i="9"/>
  <c r="G1097" i="9"/>
  <c r="I1097" i="9" s="1"/>
  <c r="J1096" i="9"/>
  <c r="H1096" i="9"/>
  <c r="G1096" i="9"/>
  <c r="I1096" i="9" s="1"/>
  <c r="I1095" i="9"/>
  <c r="J1094" i="9"/>
  <c r="H1094" i="9"/>
  <c r="G1094" i="9"/>
  <c r="I1094" i="9" s="1"/>
  <c r="J1093" i="9"/>
  <c r="H1093" i="9"/>
  <c r="G1093" i="9"/>
  <c r="I1093" i="9" s="1"/>
  <c r="J1092" i="9"/>
  <c r="H1092" i="9"/>
  <c r="G1092" i="9"/>
  <c r="J1091" i="9"/>
  <c r="H1091" i="9"/>
  <c r="G1091" i="9"/>
  <c r="I1091" i="9" s="1"/>
  <c r="J1089" i="9"/>
  <c r="G1089" i="9"/>
  <c r="K1088" i="9"/>
  <c r="J1088" i="9"/>
  <c r="G1088" i="9"/>
  <c r="K1087" i="9"/>
  <c r="J1087" i="9"/>
  <c r="G1087" i="9"/>
  <c r="I1086" i="9"/>
  <c r="I1085" i="9"/>
  <c r="I1084" i="9"/>
  <c r="I1083" i="9"/>
  <c r="I1082" i="9"/>
  <c r="I1081" i="9"/>
  <c r="I1080" i="9"/>
  <c r="J1079" i="9"/>
  <c r="H1079" i="9"/>
  <c r="G1079" i="9"/>
  <c r="I1079" i="9" s="1"/>
  <c r="J1078" i="9"/>
  <c r="H1078" i="9"/>
  <c r="G1078" i="9"/>
  <c r="J1077" i="9"/>
  <c r="H1077" i="9"/>
  <c r="G1077" i="9"/>
  <c r="I1077" i="9" s="1"/>
  <c r="I1076" i="9"/>
  <c r="I1075" i="9"/>
  <c r="J1074" i="9"/>
  <c r="H1074" i="9"/>
  <c r="G1074" i="9"/>
  <c r="I1074" i="9" s="1"/>
  <c r="J1073" i="9"/>
  <c r="H1073" i="9"/>
  <c r="G1073" i="9"/>
  <c r="J1072" i="9"/>
  <c r="H1072" i="9"/>
  <c r="G1072" i="9"/>
  <c r="I1072" i="9" s="1"/>
  <c r="I1071" i="9"/>
  <c r="I1070" i="9"/>
  <c r="J1069" i="9"/>
  <c r="H1069" i="9"/>
  <c r="G1069" i="9"/>
  <c r="I1069" i="9" s="1"/>
  <c r="J1068" i="9"/>
  <c r="H1068" i="9"/>
  <c r="G1068" i="9"/>
  <c r="I1068" i="9" s="1"/>
  <c r="J1067" i="9"/>
  <c r="H1067" i="9"/>
  <c r="G1067" i="9"/>
  <c r="I1067" i="9" s="1"/>
  <c r="I1066" i="9"/>
  <c r="J1065" i="9"/>
  <c r="H1065" i="9"/>
  <c r="G1065" i="9"/>
  <c r="I1065" i="9" s="1"/>
  <c r="J1064" i="9"/>
  <c r="H1064" i="9"/>
  <c r="G1064" i="9"/>
  <c r="I1063" i="9"/>
  <c r="J1062" i="9"/>
  <c r="H1062" i="9"/>
  <c r="G1062" i="9"/>
  <c r="I1062" i="9" s="1"/>
  <c r="J1061" i="9"/>
  <c r="H1061" i="9"/>
  <c r="G1061" i="9"/>
  <c r="I1061" i="9" s="1"/>
  <c r="J1060" i="9"/>
  <c r="H1060" i="9"/>
  <c r="G1060" i="9"/>
  <c r="I1060" i="9" s="1"/>
  <c r="K1059" i="9"/>
  <c r="J1059" i="9"/>
  <c r="G1059" i="9"/>
  <c r="I1059" i="9" s="1"/>
  <c r="K1058" i="9"/>
  <c r="J1058" i="9"/>
  <c r="H1058" i="9"/>
  <c r="G1058" i="9"/>
  <c r="I1058" i="9" s="1"/>
  <c r="K1057" i="9"/>
  <c r="J1057" i="9"/>
  <c r="H1057" i="9"/>
  <c r="G1057" i="9"/>
  <c r="I1057" i="9" s="1"/>
  <c r="K1056" i="9"/>
  <c r="J1056" i="9"/>
  <c r="H1056" i="9"/>
  <c r="G1056" i="9"/>
  <c r="I1056" i="9" s="1"/>
  <c r="K1055" i="9"/>
  <c r="J1055" i="9"/>
  <c r="G1055" i="9"/>
  <c r="K1054" i="9"/>
  <c r="J1054" i="9"/>
  <c r="G1054" i="9"/>
  <c r="I1053" i="9"/>
  <c r="K1052" i="9"/>
  <c r="J1052" i="9"/>
  <c r="H1052" i="9"/>
  <c r="G1052" i="9"/>
  <c r="I1052" i="9" s="1"/>
  <c r="I1051" i="9"/>
  <c r="K1050" i="9"/>
  <c r="J1050" i="9"/>
  <c r="H1050" i="9"/>
  <c r="G1050" i="9"/>
  <c r="I1050" i="9" s="1"/>
  <c r="K1049" i="9"/>
  <c r="J1049" i="9"/>
  <c r="H1049" i="9"/>
  <c r="G1049" i="9"/>
  <c r="I1049" i="9" s="1"/>
  <c r="K1048" i="9"/>
  <c r="J1048" i="9"/>
  <c r="H1048" i="9"/>
  <c r="G1048" i="9"/>
  <c r="I1048" i="9" s="1"/>
  <c r="K1047" i="9"/>
  <c r="J1047" i="9"/>
  <c r="G1047" i="9"/>
  <c r="I1047" i="9" s="1"/>
  <c r="K1046" i="9"/>
  <c r="J1046" i="9"/>
  <c r="I1046" i="9"/>
  <c r="G1046" i="9"/>
  <c r="K1045" i="9"/>
  <c r="J1045" i="9"/>
  <c r="I1045" i="9"/>
  <c r="G1045" i="9"/>
  <c r="K1044" i="9"/>
  <c r="J1044" i="9"/>
  <c r="H1044" i="9"/>
  <c r="G1044" i="9"/>
  <c r="I1044" i="9" s="1"/>
  <c r="K1043" i="9"/>
  <c r="J1043" i="9"/>
  <c r="H1043" i="9"/>
  <c r="G1043" i="9"/>
  <c r="I1043" i="9" s="1"/>
  <c r="K1042" i="9"/>
  <c r="J1042" i="9"/>
  <c r="H1042" i="9"/>
  <c r="G1042" i="9"/>
  <c r="I1042" i="9" s="1"/>
  <c r="K1041" i="9"/>
  <c r="J1041" i="9"/>
  <c r="G1041" i="9"/>
  <c r="I1041" i="9" s="1"/>
  <c r="K1040" i="9"/>
  <c r="J1040" i="9"/>
  <c r="H1040" i="9"/>
  <c r="G1040" i="9"/>
  <c r="I1040" i="9" s="1"/>
  <c r="K1039" i="9"/>
  <c r="J1039" i="9"/>
  <c r="H1039" i="9"/>
  <c r="G1039" i="9"/>
  <c r="I1039" i="9" s="1"/>
  <c r="K1038" i="9"/>
  <c r="J1038" i="9"/>
  <c r="H1038" i="9"/>
  <c r="G1038" i="9"/>
  <c r="I1038" i="9" s="1"/>
  <c r="I1037" i="9"/>
  <c r="K1036" i="9"/>
  <c r="K1035" i="9" s="1"/>
  <c r="K1027" i="9" s="1"/>
  <c r="K1026" i="9" s="1"/>
  <c r="K1025" i="9" s="1"/>
  <c r="K1024" i="9" s="1"/>
  <c r="J1036" i="9"/>
  <c r="G1036" i="9"/>
  <c r="I1036" i="9" s="1"/>
  <c r="J1035" i="9"/>
  <c r="H1035" i="9"/>
  <c r="G1035" i="9"/>
  <c r="I1035" i="9" s="1"/>
  <c r="I1034" i="9"/>
  <c r="J1033" i="9"/>
  <c r="J1032" i="9" s="1"/>
  <c r="J1027" i="9" s="1"/>
  <c r="J1026" i="9" s="1"/>
  <c r="J1025" i="9" s="1"/>
  <c r="J1024" i="9" s="1"/>
  <c r="H1033" i="9"/>
  <c r="G1033" i="9"/>
  <c r="I1033" i="9" s="1"/>
  <c r="H1032" i="9"/>
  <c r="I1031" i="9"/>
  <c r="K1030" i="9"/>
  <c r="J1030" i="9"/>
  <c r="G1030" i="9"/>
  <c r="I1030" i="9" s="1"/>
  <c r="K1029" i="9"/>
  <c r="J1029" i="9"/>
  <c r="H1029" i="9"/>
  <c r="G1029" i="9"/>
  <c r="I1029" i="9" s="1"/>
  <c r="K1028" i="9"/>
  <c r="J1028" i="9"/>
  <c r="H1028" i="9"/>
  <c r="G1028" i="9"/>
  <c r="I1028" i="9" s="1"/>
  <c r="H1027" i="9"/>
  <c r="H1026" i="9"/>
  <c r="H1025" i="9"/>
  <c r="K1022" i="9"/>
  <c r="J1022" i="9"/>
  <c r="H1022" i="9"/>
  <c r="G1022" i="9"/>
  <c r="I1022" i="9" s="1"/>
  <c r="K1021" i="9"/>
  <c r="J1021" i="9"/>
  <c r="H1021" i="9"/>
  <c r="G1021" i="9"/>
  <c r="I1021" i="9" s="1"/>
  <c r="K1020" i="9"/>
  <c r="J1020" i="9"/>
  <c r="G1020" i="9"/>
  <c r="K1019" i="9"/>
  <c r="J1019" i="9"/>
  <c r="H1019" i="9"/>
  <c r="G1019" i="9"/>
  <c r="I1019" i="9" s="1"/>
  <c r="K1018" i="9"/>
  <c r="J1018" i="9"/>
  <c r="K1017" i="9"/>
  <c r="J1017" i="9"/>
  <c r="G1017" i="9"/>
  <c r="I1017" i="9" s="1"/>
  <c r="K1016" i="9"/>
  <c r="J1016" i="9"/>
  <c r="H1016" i="9"/>
  <c r="G1016" i="9"/>
  <c r="I1016" i="9" s="1"/>
  <c r="K1015" i="9"/>
  <c r="J1015" i="9"/>
  <c r="H1015" i="9"/>
  <c r="G1015" i="9"/>
  <c r="I1015" i="9" s="1"/>
  <c r="K1014" i="9"/>
  <c r="J1014" i="9"/>
  <c r="G1014" i="9"/>
  <c r="I1014" i="9" s="1"/>
  <c r="K1013" i="9"/>
  <c r="J1013" i="9"/>
  <c r="H1013" i="9"/>
  <c r="G1013" i="9"/>
  <c r="I1013" i="9" s="1"/>
  <c r="K1012" i="9"/>
  <c r="J1012" i="9"/>
  <c r="H1012" i="9"/>
  <c r="G1012" i="9"/>
  <c r="I1012" i="9" s="1"/>
  <c r="K1011" i="9"/>
  <c r="J1011" i="9"/>
  <c r="H1011" i="9"/>
  <c r="G1011" i="9"/>
  <c r="I1011" i="9" s="1"/>
  <c r="K1010" i="9"/>
  <c r="J1010" i="9"/>
  <c r="H1010" i="9"/>
  <c r="G1010" i="9"/>
  <c r="I1010" i="9" s="1"/>
  <c r="I1009" i="9"/>
  <c r="I1008" i="9"/>
  <c r="I1007" i="9"/>
  <c r="K1006" i="9"/>
  <c r="K1005" i="9" s="1"/>
  <c r="K1004" i="9" s="1"/>
  <c r="K1003" i="9" s="1"/>
  <c r="K998" i="9" s="1"/>
  <c r="J1006" i="9"/>
  <c r="G1006" i="9"/>
  <c r="I1006" i="9" s="1"/>
  <c r="J1005" i="9"/>
  <c r="H1005" i="9"/>
  <c r="G1005" i="9"/>
  <c r="I1005" i="9" s="1"/>
  <c r="J1004" i="9"/>
  <c r="H1004" i="9"/>
  <c r="G1004" i="9"/>
  <c r="I1004" i="9" s="1"/>
  <c r="J1003" i="9"/>
  <c r="H1003" i="9"/>
  <c r="G1003" i="9"/>
  <c r="I1003" i="9" s="1"/>
  <c r="I1002" i="9"/>
  <c r="J1001" i="9"/>
  <c r="J1000" i="9" s="1"/>
  <c r="J999" i="9" s="1"/>
  <c r="J998" i="9" s="1"/>
  <c r="H1001" i="9"/>
  <c r="G1001" i="9"/>
  <c r="I1001" i="9" s="1"/>
  <c r="H1000" i="9"/>
  <c r="H999" i="9" s="1"/>
  <c r="H998" i="9" s="1"/>
  <c r="I997" i="9"/>
  <c r="I996" i="9"/>
  <c r="I995" i="9"/>
  <c r="K994" i="9"/>
  <c r="J994" i="9"/>
  <c r="G994" i="9"/>
  <c r="I994" i="9" s="1"/>
  <c r="K993" i="9"/>
  <c r="J993" i="9"/>
  <c r="H993" i="9"/>
  <c r="G993" i="9"/>
  <c r="I993" i="9" s="1"/>
  <c r="K992" i="9"/>
  <c r="J992" i="9"/>
  <c r="H992" i="9"/>
  <c r="G992" i="9"/>
  <c r="I992" i="9" s="1"/>
  <c r="K991" i="9"/>
  <c r="J991" i="9"/>
  <c r="H991" i="9"/>
  <c r="G991" i="9"/>
  <c r="I991" i="9" s="1"/>
  <c r="K990" i="9"/>
  <c r="J990" i="9"/>
  <c r="H990" i="9"/>
  <c r="G990" i="9"/>
  <c r="I990" i="9" s="1"/>
  <c r="I989" i="9"/>
  <c r="J988" i="9"/>
  <c r="J987" i="9" s="1"/>
  <c r="J986" i="9" s="1"/>
  <c r="H988" i="9"/>
  <c r="G988" i="9"/>
  <c r="I988" i="9" s="1"/>
  <c r="H987" i="9"/>
  <c r="H986" i="9" s="1"/>
  <c r="K985" i="9"/>
  <c r="J985" i="9"/>
  <c r="J984" i="9" s="1"/>
  <c r="J983" i="9" s="1"/>
  <c r="J982" i="9" s="1"/>
  <c r="G985" i="9"/>
  <c r="I985" i="9" s="1"/>
  <c r="K984" i="9"/>
  <c r="H984" i="9"/>
  <c r="H983" i="9" s="1"/>
  <c r="H982" i="9" s="1"/>
  <c r="G984" i="9"/>
  <c r="K983" i="9"/>
  <c r="K982" i="9" s="1"/>
  <c r="K981" i="9" s="1"/>
  <c r="K980" i="9" s="1"/>
  <c r="K979" i="9" s="1"/>
  <c r="K978" i="9" s="1"/>
  <c r="G983" i="9"/>
  <c r="I983" i="9" s="1"/>
  <c r="G982" i="9"/>
  <c r="I982" i="9" s="1"/>
  <c r="K976" i="9"/>
  <c r="J976" i="9"/>
  <c r="J975" i="9" s="1"/>
  <c r="J974" i="9" s="1"/>
  <c r="J973" i="9" s="1"/>
  <c r="J972" i="9" s="1"/>
  <c r="J963" i="9" s="1"/>
  <c r="G976" i="9"/>
  <c r="I976" i="9" s="1"/>
  <c r="K975" i="9"/>
  <c r="H975" i="9"/>
  <c r="G975" i="9"/>
  <c r="K974" i="9"/>
  <c r="H974" i="9"/>
  <c r="G974" i="9"/>
  <c r="K973" i="9"/>
  <c r="H973" i="9"/>
  <c r="G973" i="9"/>
  <c r="K972" i="9"/>
  <c r="H972" i="9"/>
  <c r="G972" i="9"/>
  <c r="I971" i="9"/>
  <c r="I970" i="9"/>
  <c r="I969" i="9"/>
  <c r="I968" i="9"/>
  <c r="K967" i="9"/>
  <c r="J967" i="9"/>
  <c r="G967" i="9"/>
  <c r="I967" i="9" s="1"/>
  <c r="K966" i="9"/>
  <c r="J966" i="9"/>
  <c r="H966" i="9"/>
  <c r="G966" i="9"/>
  <c r="I966" i="9" s="1"/>
  <c r="K965" i="9"/>
  <c r="J965" i="9"/>
  <c r="H965" i="9"/>
  <c r="G965" i="9"/>
  <c r="I965" i="9" s="1"/>
  <c r="K964" i="9"/>
  <c r="J964" i="9"/>
  <c r="H964" i="9"/>
  <c r="G964" i="9"/>
  <c r="I964" i="9" s="1"/>
  <c r="K963" i="9"/>
  <c r="H963" i="9"/>
  <c r="G963" i="9"/>
  <c r="I963" i="9" s="1"/>
  <c r="K962" i="9"/>
  <c r="J962" i="9"/>
  <c r="G962" i="9"/>
  <c r="I962" i="9" s="1"/>
  <c r="K961" i="9"/>
  <c r="J961" i="9"/>
  <c r="H961" i="9"/>
  <c r="G961" i="9"/>
  <c r="I961" i="9" s="1"/>
  <c r="K960" i="9"/>
  <c r="J960" i="9"/>
  <c r="H960" i="9"/>
  <c r="G960" i="9"/>
  <c r="I960" i="9" s="1"/>
  <c r="K959" i="9"/>
  <c r="J959" i="9"/>
  <c r="H959" i="9"/>
  <c r="G959" i="9"/>
  <c r="I959" i="9" s="1"/>
  <c r="K958" i="9"/>
  <c r="J958" i="9"/>
  <c r="H958" i="9"/>
  <c r="G958" i="9"/>
  <c r="I958" i="9" s="1"/>
  <c r="K957" i="9"/>
  <c r="J957" i="9"/>
  <c r="H957" i="9"/>
  <c r="G957" i="9"/>
  <c r="I957" i="9" s="1"/>
  <c r="I956" i="9"/>
  <c r="J955" i="9"/>
  <c r="J954" i="9" s="1"/>
  <c r="J953" i="9" s="1"/>
  <c r="J952" i="9" s="1"/>
  <c r="J951" i="9" s="1"/>
  <c r="H955" i="9"/>
  <c r="G955" i="9"/>
  <c r="I955" i="9" s="1"/>
  <c r="H954" i="9"/>
  <c r="H953" i="9" s="1"/>
  <c r="H952" i="9" s="1"/>
  <c r="H951" i="9" s="1"/>
  <c r="K950" i="9"/>
  <c r="J950" i="9"/>
  <c r="J949" i="9" s="1"/>
  <c r="J948" i="9" s="1"/>
  <c r="J947" i="9" s="1"/>
  <c r="J946" i="9" s="1"/>
  <c r="J945" i="9" s="1"/>
  <c r="G950" i="9"/>
  <c r="I950" i="9" s="1"/>
  <c r="K949" i="9"/>
  <c r="K948" i="9" s="1"/>
  <c r="K947" i="9" s="1"/>
  <c r="K946" i="9" s="1"/>
  <c r="K945" i="9" s="1"/>
  <c r="K933" i="9" s="1"/>
  <c r="K915" i="9" s="1"/>
  <c r="H949" i="9"/>
  <c r="H948" i="9" s="1"/>
  <c r="H947" i="9" s="1"/>
  <c r="H946" i="9" s="1"/>
  <c r="H945" i="9" s="1"/>
  <c r="H933" i="9" s="1"/>
  <c r="K944" i="9"/>
  <c r="J944" i="9"/>
  <c r="G944" i="9"/>
  <c r="I944" i="9" s="1"/>
  <c r="K943" i="9"/>
  <c r="J943" i="9"/>
  <c r="H943" i="9"/>
  <c r="G943" i="9"/>
  <c r="I943" i="9" s="1"/>
  <c r="K942" i="9"/>
  <c r="J942" i="9"/>
  <c r="H942" i="9"/>
  <c r="G942" i="9"/>
  <c r="I942" i="9" s="1"/>
  <c r="K941" i="9"/>
  <c r="J941" i="9"/>
  <c r="H941" i="9"/>
  <c r="G941" i="9"/>
  <c r="I941" i="9" s="1"/>
  <c r="K940" i="9"/>
  <c r="J940" i="9"/>
  <c r="H940" i="9"/>
  <c r="G940" i="9"/>
  <c r="I940" i="9" s="1"/>
  <c r="K939" i="9"/>
  <c r="J939" i="9"/>
  <c r="H939" i="9"/>
  <c r="G939" i="9"/>
  <c r="I939" i="9" s="1"/>
  <c r="K938" i="9"/>
  <c r="J938" i="9"/>
  <c r="J937" i="9" s="1"/>
  <c r="J936" i="9" s="1"/>
  <c r="J935" i="9" s="1"/>
  <c r="J934" i="9" s="1"/>
  <c r="G938" i="9"/>
  <c r="I938" i="9" s="1"/>
  <c r="K937" i="9"/>
  <c r="H937" i="9"/>
  <c r="G937" i="9"/>
  <c r="K936" i="9"/>
  <c r="H936" i="9"/>
  <c r="G936" i="9"/>
  <c r="K935" i="9"/>
  <c r="H935" i="9"/>
  <c r="G935" i="9"/>
  <c r="I935" i="9" s="1"/>
  <c r="K934" i="9"/>
  <c r="H934" i="9"/>
  <c r="G934" i="9"/>
  <c r="I934" i="9" s="1"/>
  <c r="I932" i="9"/>
  <c r="K931" i="9"/>
  <c r="J931" i="9"/>
  <c r="H931" i="9"/>
  <c r="G931" i="9"/>
  <c r="I931" i="9" s="1"/>
  <c r="K930" i="9"/>
  <c r="J930" i="9"/>
  <c r="H930" i="9"/>
  <c r="G930" i="9"/>
  <c r="I930" i="9" s="1"/>
  <c r="K929" i="9"/>
  <c r="J929" i="9"/>
  <c r="H929" i="9"/>
  <c r="G929" i="9"/>
  <c r="I929" i="9" s="1"/>
  <c r="K928" i="9"/>
  <c r="J928" i="9"/>
  <c r="H928" i="9"/>
  <c r="G928" i="9"/>
  <c r="I928" i="9" s="1"/>
  <c r="I927" i="9"/>
  <c r="J926" i="9"/>
  <c r="J925" i="9" s="1"/>
  <c r="J924" i="9" s="1"/>
  <c r="J919" i="9" s="1"/>
  <c r="J918" i="9" s="1"/>
  <c r="J917" i="9" s="1"/>
  <c r="J916" i="9" s="1"/>
  <c r="H926" i="9"/>
  <c r="G926" i="9"/>
  <c r="I926" i="9" s="1"/>
  <c r="H925" i="9"/>
  <c r="H924" i="9" s="1"/>
  <c r="H919" i="9" s="1"/>
  <c r="H918" i="9" s="1"/>
  <c r="H917" i="9" s="1"/>
  <c r="H916" i="9" s="1"/>
  <c r="I923" i="9"/>
  <c r="K922" i="9"/>
  <c r="J922" i="9"/>
  <c r="H922" i="9"/>
  <c r="G922" i="9"/>
  <c r="K921" i="9"/>
  <c r="J921" i="9"/>
  <c r="H921" i="9"/>
  <c r="G921" i="9"/>
  <c r="I921" i="9" s="1"/>
  <c r="K920" i="9"/>
  <c r="J920" i="9"/>
  <c r="H920" i="9"/>
  <c r="G920" i="9"/>
  <c r="I920" i="9" s="1"/>
  <c r="K919" i="9"/>
  <c r="K918" i="9"/>
  <c r="K917" i="9"/>
  <c r="K916" i="9"/>
  <c r="I914" i="9"/>
  <c r="J913" i="9"/>
  <c r="H913" i="9"/>
  <c r="G913" i="9"/>
  <c r="I913" i="9" s="1"/>
  <c r="J912" i="9"/>
  <c r="H912" i="9"/>
  <c r="G912" i="9"/>
  <c r="I912" i="9" s="1"/>
  <c r="J911" i="9"/>
  <c r="H911" i="9"/>
  <c r="G911" i="9"/>
  <c r="I911" i="9" s="1"/>
  <c r="I910" i="9"/>
  <c r="J909" i="9"/>
  <c r="H909" i="9"/>
  <c r="G909" i="9"/>
  <c r="I909" i="9" s="1"/>
  <c r="J908" i="9"/>
  <c r="H908" i="9"/>
  <c r="G908" i="9"/>
  <c r="I908" i="9" s="1"/>
  <c r="J907" i="9"/>
  <c r="H907" i="9"/>
  <c r="G907" i="9"/>
  <c r="I907" i="9" s="1"/>
  <c r="I906" i="9"/>
  <c r="I905" i="9"/>
  <c r="I904" i="9"/>
  <c r="J903" i="9"/>
  <c r="H903" i="9"/>
  <c r="G903" i="9"/>
  <c r="I903" i="9" s="1"/>
  <c r="J902" i="9"/>
  <c r="H902" i="9"/>
  <c r="G902" i="9"/>
  <c r="K901" i="9"/>
  <c r="J901" i="9"/>
  <c r="H901" i="9"/>
  <c r="G901" i="9"/>
  <c r="I901" i="9" s="1"/>
  <c r="K900" i="9"/>
  <c r="J900" i="9"/>
  <c r="G900" i="9"/>
  <c r="I900" i="9" s="1"/>
  <c r="K899" i="9"/>
  <c r="J899" i="9"/>
  <c r="H899" i="9"/>
  <c r="G899" i="9"/>
  <c r="I899" i="9" s="1"/>
  <c r="K898" i="9"/>
  <c r="J898" i="9"/>
  <c r="H898" i="9"/>
  <c r="G898" i="9"/>
  <c r="I898" i="9" s="1"/>
  <c r="K897" i="9"/>
  <c r="J897" i="9"/>
  <c r="H897" i="9"/>
  <c r="G897" i="9"/>
  <c r="I897" i="9" s="1"/>
  <c r="K896" i="9"/>
  <c r="J896" i="9"/>
  <c r="H896" i="9"/>
  <c r="G896" i="9"/>
  <c r="I896" i="9" s="1"/>
  <c r="K895" i="9"/>
  <c r="J895" i="9"/>
  <c r="H895" i="9"/>
  <c r="G895" i="9"/>
  <c r="I895" i="9" s="1"/>
  <c r="K894" i="9"/>
  <c r="J894" i="9"/>
  <c r="H894" i="9"/>
  <c r="G894" i="9"/>
  <c r="I894" i="9" s="1"/>
  <c r="K893" i="9"/>
  <c r="J893" i="9"/>
  <c r="J892" i="9" s="1"/>
  <c r="J891" i="9" s="1"/>
  <c r="J890" i="9" s="1"/>
  <c r="J877" i="9" s="1"/>
  <c r="G893" i="9"/>
  <c r="I893" i="9" s="1"/>
  <c r="K892" i="9"/>
  <c r="H892" i="9"/>
  <c r="G892" i="9"/>
  <c r="K891" i="9"/>
  <c r="H891" i="9"/>
  <c r="G891" i="9"/>
  <c r="K890" i="9"/>
  <c r="H890" i="9"/>
  <c r="G890" i="9"/>
  <c r="K889" i="9"/>
  <c r="J889" i="9"/>
  <c r="I889" i="9"/>
  <c r="G889" i="9"/>
  <c r="K888" i="9"/>
  <c r="J888" i="9"/>
  <c r="H888" i="9"/>
  <c r="G888" i="9"/>
  <c r="K887" i="9"/>
  <c r="J887" i="9"/>
  <c r="H887" i="9"/>
  <c r="G887" i="9"/>
  <c r="I887" i="9" s="1"/>
  <c r="K886" i="9"/>
  <c r="J886" i="9"/>
  <c r="H886" i="9"/>
  <c r="G886" i="9"/>
  <c r="I886" i="9" s="1"/>
  <c r="K885" i="9"/>
  <c r="J885" i="9"/>
  <c r="G885" i="9"/>
  <c r="I885" i="9" s="1"/>
  <c r="K884" i="9"/>
  <c r="J884" i="9"/>
  <c r="H884" i="9"/>
  <c r="G884" i="9"/>
  <c r="I884" i="9" s="1"/>
  <c r="K883" i="9"/>
  <c r="J883" i="9"/>
  <c r="H883" i="9"/>
  <c r="G883" i="9"/>
  <c r="I883" i="9" s="1"/>
  <c r="K882" i="9"/>
  <c r="J882" i="9"/>
  <c r="H882" i="9"/>
  <c r="G882" i="9"/>
  <c r="I882" i="9" s="1"/>
  <c r="I881" i="9"/>
  <c r="K880" i="9"/>
  <c r="J880" i="9"/>
  <c r="H880" i="9"/>
  <c r="G880" i="9"/>
  <c r="K879" i="9"/>
  <c r="J879" i="9"/>
  <c r="H879" i="9"/>
  <c r="G879" i="9"/>
  <c r="I879" i="9" s="1"/>
  <c r="K878" i="9"/>
  <c r="J878" i="9"/>
  <c r="H878" i="9"/>
  <c r="G878" i="9"/>
  <c r="I878" i="9" s="1"/>
  <c r="K877" i="9"/>
  <c r="H877" i="9"/>
  <c r="G877" i="9"/>
  <c r="I877" i="9" s="1"/>
  <c r="I876" i="9"/>
  <c r="J875" i="9"/>
  <c r="H875" i="9"/>
  <c r="G875" i="9"/>
  <c r="I875" i="9" s="1"/>
  <c r="J874" i="9"/>
  <c r="H874" i="9"/>
  <c r="G874" i="9"/>
  <c r="I874" i="9" s="1"/>
  <c r="J873" i="9"/>
  <c r="H873" i="9"/>
  <c r="G873" i="9"/>
  <c r="I872" i="9"/>
  <c r="I871" i="9"/>
  <c r="I870" i="9"/>
  <c r="K869" i="9"/>
  <c r="J869" i="9"/>
  <c r="H869" i="9"/>
  <c r="G869" i="9"/>
  <c r="I869" i="9" s="1"/>
  <c r="K868" i="9"/>
  <c r="J868" i="9"/>
  <c r="H868" i="9"/>
  <c r="G868" i="9"/>
  <c r="I868" i="9" s="1"/>
  <c r="K867" i="9"/>
  <c r="J867" i="9"/>
  <c r="H867" i="9"/>
  <c r="G867" i="9"/>
  <c r="I867" i="9" s="1"/>
  <c r="K866" i="9"/>
  <c r="J866" i="9"/>
  <c r="H866" i="9"/>
  <c r="G866" i="9"/>
  <c r="I866" i="9" s="1"/>
  <c r="I865" i="9"/>
  <c r="H864" i="9"/>
  <c r="G864" i="9"/>
  <c r="H863" i="9"/>
  <c r="G863" i="9"/>
  <c r="I862" i="9"/>
  <c r="H861" i="9"/>
  <c r="G861" i="9"/>
  <c r="I861" i="9" s="1"/>
  <c r="I860" i="9"/>
  <c r="H859" i="9"/>
  <c r="G859" i="9"/>
  <c r="I858" i="9"/>
  <c r="H857" i="9"/>
  <c r="G857" i="9"/>
  <c r="I857" i="9" s="1"/>
  <c r="K856" i="9"/>
  <c r="J856" i="9"/>
  <c r="G856" i="9"/>
  <c r="I856" i="9" s="1"/>
  <c r="K855" i="9"/>
  <c r="J855" i="9"/>
  <c r="H855" i="9"/>
  <c r="G855" i="9"/>
  <c r="I855" i="9" s="1"/>
  <c r="K854" i="9"/>
  <c r="J854" i="9"/>
  <c r="H854" i="9"/>
  <c r="G854" i="9"/>
  <c r="I854" i="9" s="1"/>
  <c r="K853" i="9"/>
  <c r="J853" i="9"/>
  <c r="H853" i="9"/>
  <c r="G853" i="9"/>
  <c r="I853" i="9" s="1"/>
  <c r="K852" i="9"/>
  <c r="J852" i="9"/>
  <c r="G852" i="9"/>
  <c r="I852" i="9" s="1"/>
  <c r="K851" i="9"/>
  <c r="K850" i="9" s="1"/>
  <c r="K849" i="9" s="1"/>
  <c r="J851" i="9"/>
  <c r="H851" i="9"/>
  <c r="G851" i="9"/>
  <c r="G850" i="9" s="1"/>
  <c r="J850" i="9"/>
  <c r="J849" i="9" s="1"/>
  <c r="H850" i="9"/>
  <c r="H849" i="9" s="1"/>
  <c r="K848" i="9"/>
  <c r="J848" i="9"/>
  <c r="G848" i="9"/>
  <c r="I848" i="9" s="1"/>
  <c r="K847" i="9"/>
  <c r="J847" i="9"/>
  <c r="J846" i="9" s="1"/>
  <c r="J845" i="9" s="1"/>
  <c r="H847" i="9"/>
  <c r="H846" i="9" s="1"/>
  <c r="H845" i="9" s="1"/>
  <c r="K846" i="9"/>
  <c r="K845" i="9" s="1"/>
  <c r="K844" i="9"/>
  <c r="J844" i="9"/>
  <c r="G844" i="9"/>
  <c r="I844" i="9" s="1"/>
  <c r="K843" i="9"/>
  <c r="K842" i="9" s="1"/>
  <c r="K841" i="9" s="1"/>
  <c r="J843" i="9"/>
  <c r="H843" i="9"/>
  <c r="H842" i="9" s="1"/>
  <c r="H841" i="9" s="1"/>
  <c r="G843" i="9"/>
  <c r="G842" i="9" s="1"/>
  <c r="J842" i="9"/>
  <c r="J841" i="9" s="1"/>
  <c r="I840" i="9"/>
  <c r="J839" i="9"/>
  <c r="H839" i="9"/>
  <c r="H838" i="9" s="1"/>
  <c r="H837" i="9" s="1"/>
  <c r="G839" i="9"/>
  <c r="J838" i="9"/>
  <c r="J837" i="9" s="1"/>
  <c r="G838" i="9"/>
  <c r="K837" i="9"/>
  <c r="G837" i="9"/>
  <c r="K832" i="9"/>
  <c r="J832" i="9"/>
  <c r="G832" i="9"/>
  <c r="I832" i="9" s="1"/>
  <c r="K831" i="9"/>
  <c r="J831" i="9"/>
  <c r="J830" i="9" s="1"/>
  <c r="J829" i="9" s="1"/>
  <c r="H831" i="9"/>
  <c r="H830" i="9" s="1"/>
  <c r="H829" i="9" s="1"/>
  <c r="K830" i="9"/>
  <c r="K829" i="9" s="1"/>
  <c r="K828" i="9"/>
  <c r="J828" i="9"/>
  <c r="G828" i="9"/>
  <c r="I828" i="9" s="1"/>
  <c r="K827" i="9"/>
  <c r="J827" i="9"/>
  <c r="I827" i="9"/>
  <c r="G827" i="9"/>
  <c r="K826" i="9"/>
  <c r="K825" i="9" s="1"/>
  <c r="K824" i="9" s="1"/>
  <c r="J826" i="9"/>
  <c r="H826" i="9"/>
  <c r="H825" i="9" s="1"/>
  <c r="H824" i="9" s="1"/>
  <c r="G826" i="9"/>
  <c r="G825" i="9" s="1"/>
  <c r="J825" i="9"/>
  <c r="J824" i="9" s="1"/>
  <c r="K823" i="9"/>
  <c r="K822" i="9" s="1"/>
  <c r="K821" i="9" s="1"/>
  <c r="K820" i="9" s="1"/>
  <c r="J823" i="9"/>
  <c r="G823" i="9"/>
  <c r="I823" i="9" s="1"/>
  <c r="J822" i="9"/>
  <c r="J821" i="9" s="1"/>
  <c r="J820" i="9" s="1"/>
  <c r="H822" i="9"/>
  <c r="H821" i="9" s="1"/>
  <c r="H820" i="9" s="1"/>
  <c r="K819" i="9"/>
  <c r="J819" i="9"/>
  <c r="G819" i="9"/>
  <c r="I819" i="9" s="1"/>
  <c r="K818" i="9"/>
  <c r="K817" i="9" s="1"/>
  <c r="K816" i="9" s="1"/>
  <c r="J818" i="9"/>
  <c r="H818" i="9"/>
  <c r="G818" i="9"/>
  <c r="G817" i="9" s="1"/>
  <c r="J817" i="9"/>
  <c r="J816" i="9" s="1"/>
  <c r="H817" i="9"/>
  <c r="H816" i="9" s="1"/>
  <c r="K815" i="9"/>
  <c r="J815" i="9"/>
  <c r="G815" i="9"/>
  <c r="I815" i="9" s="1"/>
  <c r="K814" i="9"/>
  <c r="J814" i="9"/>
  <c r="G814" i="9"/>
  <c r="I814" i="9" s="1"/>
  <c r="K813" i="9"/>
  <c r="J813" i="9"/>
  <c r="G813" i="9"/>
  <c r="I813" i="9" s="1"/>
  <c r="K812" i="9"/>
  <c r="J812" i="9"/>
  <c r="J811" i="9" s="1"/>
  <c r="J810" i="9" s="1"/>
  <c r="H812" i="9"/>
  <c r="H811" i="9" s="1"/>
  <c r="H810" i="9" s="1"/>
  <c r="K811" i="9"/>
  <c r="K810" i="9" s="1"/>
  <c r="K809" i="9"/>
  <c r="J809" i="9"/>
  <c r="G809" i="9"/>
  <c r="I809" i="9" s="1"/>
  <c r="K808" i="9"/>
  <c r="K807" i="9" s="1"/>
  <c r="K806" i="9" s="1"/>
  <c r="J808" i="9"/>
  <c r="H808" i="9"/>
  <c r="H807" i="9" s="1"/>
  <c r="H806" i="9" s="1"/>
  <c r="G808" i="9"/>
  <c r="G807" i="9" s="1"/>
  <c r="J807" i="9"/>
  <c r="J806" i="9" s="1"/>
  <c r="K805" i="9"/>
  <c r="K804" i="9" s="1"/>
  <c r="K803" i="9" s="1"/>
  <c r="K802" i="9" s="1"/>
  <c r="J805" i="9"/>
  <c r="G805" i="9"/>
  <c r="I805" i="9" s="1"/>
  <c r="J804" i="9"/>
  <c r="J803" i="9" s="1"/>
  <c r="J802" i="9" s="1"/>
  <c r="H804" i="9"/>
  <c r="H803" i="9" s="1"/>
  <c r="H802" i="9" s="1"/>
  <c r="K801" i="9"/>
  <c r="J801" i="9"/>
  <c r="G801" i="9"/>
  <c r="I801" i="9" s="1"/>
  <c r="K800" i="9"/>
  <c r="K799" i="9" s="1"/>
  <c r="K798" i="9" s="1"/>
  <c r="J800" i="9"/>
  <c r="H800" i="9"/>
  <c r="H799" i="9" s="1"/>
  <c r="H798" i="9" s="1"/>
  <c r="G800" i="9"/>
  <c r="G799" i="9" s="1"/>
  <c r="J799" i="9"/>
  <c r="J798" i="9" s="1"/>
  <c r="K797" i="9"/>
  <c r="J797" i="9"/>
  <c r="G797" i="9"/>
  <c r="I797" i="9" s="1"/>
  <c r="K796" i="9"/>
  <c r="J796" i="9"/>
  <c r="J795" i="9" s="1"/>
  <c r="J794" i="9" s="1"/>
  <c r="H796" i="9"/>
  <c r="H795" i="9" s="1"/>
  <c r="H794" i="9" s="1"/>
  <c r="K795" i="9"/>
  <c r="K794" i="9" s="1"/>
  <c r="K793" i="9"/>
  <c r="J793" i="9"/>
  <c r="G793" i="9"/>
  <c r="I793" i="9" s="1"/>
  <c r="K792" i="9"/>
  <c r="K791" i="9" s="1"/>
  <c r="K790" i="9" s="1"/>
  <c r="J792" i="9"/>
  <c r="H792" i="9"/>
  <c r="H791" i="9" s="1"/>
  <c r="H790" i="9" s="1"/>
  <c r="G792" i="9"/>
  <c r="G791" i="9" s="1"/>
  <c r="J791" i="9"/>
  <c r="J790" i="9" s="1"/>
  <c r="K789" i="9"/>
  <c r="J789" i="9"/>
  <c r="G789" i="9"/>
  <c r="I789" i="9" s="1"/>
  <c r="K788" i="9"/>
  <c r="J788" i="9"/>
  <c r="J787" i="9" s="1"/>
  <c r="J786" i="9" s="1"/>
  <c r="H788" i="9"/>
  <c r="H787" i="9" s="1"/>
  <c r="H786" i="9" s="1"/>
  <c r="K787" i="9"/>
  <c r="K786" i="9" s="1"/>
  <c r="K785" i="9"/>
  <c r="J785" i="9"/>
  <c r="G785" i="9"/>
  <c r="I785" i="9" s="1"/>
  <c r="K784" i="9"/>
  <c r="K783" i="9" s="1"/>
  <c r="K782" i="9" s="1"/>
  <c r="J784" i="9"/>
  <c r="H784" i="9"/>
  <c r="H783" i="9" s="1"/>
  <c r="H782" i="9" s="1"/>
  <c r="G784" i="9"/>
  <c r="G783" i="9" s="1"/>
  <c r="J783" i="9"/>
  <c r="J782" i="9" s="1"/>
  <c r="K781" i="9"/>
  <c r="K780" i="9" s="1"/>
  <c r="K779" i="9" s="1"/>
  <c r="K778" i="9" s="1"/>
  <c r="J781" i="9"/>
  <c r="G781" i="9"/>
  <c r="I781" i="9" s="1"/>
  <c r="J780" i="9"/>
  <c r="J779" i="9" s="1"/>
  <c r="J778" i="9" s="1"/>
  <c r="H780" i="9"/>
  <c r="H779" i="9" s="1"/>
  <c r="H778" i="9" s="1"/>
  <c r="I777" i="9"/>
  <c r="K776" i="9"/>
  <c r="J776" i="9"/>
  <c r="J775" i="9" s="1"/>
  <c r="J774" i="9" s="1"/>
  <c r="J773" i="9" s="1"/>
  <c r="H776" i="9"/>
  <c r="H775" i="9" s="1"/>
  <c r="H774" i="9" s="1"/>
  <c r="H773" i="9" s="1"/>
  <c r="G776" i="9"/>
  <c r="I776" i="9" s="1"/>
  <c r="K775" i="9"/>
  <c r="K774" i="9" s="1"/>
  <c r="K773" i="9" s="1"/>
  <c r="G775" i="9"/>
  <c r="G774" i="9" s="1"/>
  <c r="K772" i="9"/>
  <c r="J772" i="9"/>
  <c r="G772" i="9"/>
  <c r="I772" i="9" s="1"/>
  <c r="K771" i="9"/>
  <c r="J771" i="9"/>
  <c r="J770" i="9" s="1"/>
  <c r="J769" i="9" s="1"/>
  <c r="H771" i="9"/>
  <c r="H770" i="9" s="1"/>
  <c r="H769" i="9" s="1"/>
  <c r="K770" i="9"/>
  <c r="K769" i="9" s="1"/>
  <c r="I768" i="9"/>
  <c r="I767" i="9"/>
  <c r="I766" i="9"/>
  <c r="I765" i="9"/>
  <c r="I764" i="9"/>
  <c r="I763" i="9"/>
  <c r="I762" i="9"/>
  <c r="I761" i="9"/>
  <c r="I760" i="9"/>
  <c r="I759" i="9"/>
  <c r="I758" i="9"/>
  <c r="I757" i="9"/>
  <c r="I756" i="9"/>
  <c r="I755" i="9"/>
  <c r="I753" i="9"/>
  <c r="K752" i="9"/>
  <c r="J752" i="9"/>
  <c r="H752" i="9"/>
  <c r="G752" i="9"/>
  <c r="I752" i="9" s="1"/>
  <c r="K751" i="9"/>
  <c r="J751" i="9"/>
  <c r="H751" i="9"/>
  <c r="G751" i="9"/>
  <c r="I751" i="9" s="1"/>
  <c r="K750" i="9"/>
  <c r="J750" i="9"/>
  <c r="H750" i="9"/>
  <c r="G750" i="9"/>
  <c r="I750" i="9" s="1"/>
  <c r="K749" i="9"/>
  <c r="J749" i="9"/>
  <c r="H749" i="9"/>
  <c r="G749" i="9"/>
  <c r="I749" i="9" s="1"/>
  <c r="I748" i="9"/>
  <c r="I747" i="9"/>
  <c r="I746" i="9"/>
  <c r="J745" i="9"/>
  <c r="J744" i="9" s="1"/>
  <c r="J743" i="9" s="1"/>
  <c r="J734" i="9" s="1"/>
  <c r="H745" i="9"/>
  <c r="G745" i="9"/>
  <c r="I745" i="9" s="1"/>
  <c r="H744" i="9"/>
  <c r="H743" i="9" s="1"/>
  <c r="H734" i="9" s="1"/>
  <c r="I742" i="9"/>
  <c r="J741" i="9"/>
  <c r="H741" i="9"/>
  <c r="G741" i="9"/>
  <c r="I741" i="9" s="1"/>
  <c r="J740" i="9"/>
  <c r="H740" i="9"/>
  <c r="G740" i="9"/>
  <c r="J739" i="9"/>
  <c r="H739" i="9"/>
  <c r="G739" i="9"/>
  <c r="I739" i="9" s="1"/>
  <c r="I738" i="9"/>
  <c r="J737" i="9"/>
  <c r="H737" i="9"/>
  <c r="G737" i="9"/>
  <c r="I737" i="9" s="1"/>
  <c r="J736" i="9"/>
  <c r="H736" i="9"/>
  <c r="G736" i="9"/>
  <c r="I736" i="9" s="1"/>
  <c r="J735" i="9"/>
  <c r="H735" i="9"/>
  <c r="G735" i="9"/>
  <c r="I735" i="9" s="1"/>
  <c r="I733" i="9"/>
  <c r="J732" i="9"/>
  <c r="H732" i="9"/>
  <c r="G732" i="9"/>
  <c r="I732" i="9" s="1"/>
  <c r="J731" i="9"/>
  <c r="H731" i="9"/>
  <c r="G731" i="9"/>
  <c r="I731" i="9" s="1"/>
  <c r="J730" i="9"/>
  <c r="H730" i="9"/>
  <c r="G730" i="9"/>
  <c r="I730" i="9" s="1"/>
  <c r="J729" i="9"/>
  <c r="H729" i="9"/>
  <c r="G729" i="9"/>
  <c r="I729" i="9" s="1"/>
  <c r="J728" i="9"/>
  <c r="H728" i="9"/>
  <c r="G728" i="9"/>
  <c r="J727" i="9"/>
  <c r="H727" i="9"/>
  <c r="G727" i="9"/>
  <c r="I727" i="9" s="1"/>
  <c r="K726" i="9"/>
  <c r="J726" i="9"/>
  <c r="I726" i="9"/>
  <c r="K725" i="9"/>
  <c r="J725" i="9"/>
  <c r="H725" i="9"/>
  <c r="G725" i="9"/>
  <c r="I725" i="9" s="1"/>
  <c r="K724" i="9"/>
  <c r="J724" i="9"/>
  <c r="H724" i="9"/>
  <c r="G724" i="9"/>
  <c r="I724" i="9" s="1"/>
  <c r="K723" i="9"/>
  <c r="J723" i="9"/>
  <c r="H723" i="9"/>
  <c r="G723" i="9"/>
  <c r="I723" i="9" s="1"/>
  <c r="K722" i="9"/>
  <c r="J722" i="9"/>
  <c r="J721" i="9" s="1"/>
  <c r="J720" i="9" s="1"/>
  <c r="J719" i="9" s="1"/>
  <c r="I722" i="9"/>
  <c r="K721" i="9"/>
  <c r="H721" i="9"/>
  <c r="G721" i="9"/>
  <c r="K720" i="9"/>
  <c r="H720" i="9"/>
  <c r="G720" i="9"/>
  <c r="I720" i="9" s="1"/>
  <c r="K719" i="9"/>
  <c r="H719" i="9"/>
  <c r="G719" i="9"/>
  <c r="I719" i="9" s="1"/>
  <c r="K718" i="9"/>
  <c r="J718" i="9"/>
  <c r="G718" i="9"/>
  <c r="I718" i="9" s="1"/>
  <c r="K717" i="9"/>
  <c r="J717" i="9"/>
  <c r="H717" i="9"/>
  <c r="G717" i="9"/>
  <c r="I717" i="9" s="1"/>
  <c r="K716" i="9"/>
  <c r="J716" i="9"/>
  <c r="H716" i="9"/>
  <c r="G716" i="9"/>
  <c r="I716" i="9" s="1"/>
  <c r="K715" i="9"/>
  <c r="J715" i="9"/>
  <c r="H715" i="9"/>
  <c r="G715" i="9"/>
  <c r="I715" i="9" s="1"/>
  <c r="K714" i="9"/>
  <c r="J714" i="9"/>
  <c r="G714" i="9"/>
  <c r="I714" i="9" s="1"/>
  <c r="K713" i="9"/>
  <c r="J713" i="9"/>
  <c r="H713" i="9"/>
  <c r="G713" i="9"/>
  <c r="G712" i="9" s="1"/>
  <c r="K712" i="9"/>
  <c r="J712" i="9"/>
  <c r="J711" i="9" s="1"/>
  <c r="H712" i="9"/>
  <c r="K711" i="9"/>
  <c r="H711" i="9"/>
  <c r="K710" i="9"/>
  <c r="J710" i="9"/>
  <c r="H709" i="9"/>
  <c r="H708" i="9" s="1"/>
  <c r="H707" i="9" s="1"/>
  <c r="I710" i="9"/>
  <c r="K709" i="9"/>
  <c r="J709" i="9"/>
  <c r="G709" i="9"/>
  <c r="G708" i="9" s="1"/>
  <c r="K708" i="9"/>
  <c r="J708" i="9"/>
  <c r="J707" i="9" s="1"/>
  <c r="K707" i="9"/>
  <c r="K706" i="9"/>
  <c r="J706" i="9"/>
  <c r="I706" i="9"/>
  <c r="K705" i="9"/>
  <c r="J705" i="9"/>
  <c r="H705" i="9"/>
  <c r="G705" i="9"/>
  <c r="I705" i="9" s="1"/>
  <c r="K704" i="9"/>
  <c r="J704" i="9"/>
  <c r="H704" i="9"/>
  <c r="G704" i="9"/>
  <c r="I704" i="9" s="1"/>
  <c r="K703" i="9"/>
  <c r="J703" i="9"/>
  <c r="H703" i="9"/>
  <c r="G703" i="9"/>
  <c r="I703" i="9" s="1"/>
  <c r="K702" i="9"/>
  <c r="J702" i="9"/>
  <c r="I702" i="9"/>
  <c r="K701" i="9"/>
  <c r="K700" i="9" s="1"/>
  <c r="K699" i="9" s="1"/>
  <c r="K698" i="9" s="1"/>
  <c r="J701" i="9"/>
  <c r="I701" i="9"/>
  <c r="J700" i="9"/>
  <c r="H700" i="9"/>
  <c r="G700" i="9"/>
  <c r="J699" i="9"/>
  <c r="J698" i="9" s="1"/>
  <c r="H699" i="9"/>
  <c r="H698" i="9" s="1"/>
  <c r="G699" i="9"/>
  <c r="K697" i="9"/>
  <c r="J697" i="9"/>
  <c r="I697" i="9"/>
  <c r="K696" i="9"/>
  <c r="J696" i="9"/>
  <c r="J695" i="9" s="1"/>
  <c r="J694" i="9" s="1"/>
  <c r="J693" i="9" s="1"/>
  <c r="I696" i="9"/>
  <c r="K695" i="9"/>
  <c r="H695" i="9"/>
  <c r="G695" i="9"/>
  <c r="K694" i="9"/>
  <c r="H694" i="9"/>
  <c r="G694" i="9"/>
  <c r="K693" i="9"/>
  <c r="H693" i="9"/>
  <c r="G693" i="9"/>
  <c r="K692" i="9"/>
  <c r="J692" i="9"/>
  <c r="G692" i="9"/>
  <c r="I692" i="9" s="1"/>
  <c r="K691" i="9"/>
  <c r="J691" i="9"/>
  <c r="H691" i="9"/>
  <c r="G691" i="9"/>
  <c r="I691" i="9" s="1"/>
  <c r="K690" i="9"/>
  <c r="J690" i="9"/>
  <c r="H690" i="9"/>
  <c r="G690" i="9"/>
  <c r="I690" i="9" s="1"/>
  <c r="K689" i="9"/>
  <c r="J689" i="9"/>
  <c r="H689" i="9"/>
  <c r="G689" i="9"/>
  <c r="I689" i="9" s="1"/>
  <c r="K688" i="9"/>
  <c r="J688" i="9"/>
  <c r="J687" i="9" s="1"/>
  <c r="J686" i="9" s="1"/>
  <c r="J685" i="9" s="1"/>
  <c r="G688" i="9"/>
  <c r="I688" i="9" s="1"/>
  <c r="K687" i="9"/>
  <c r="H687" i="9"/>
  <c r="G687" i="9"/>
  <c r="K686" i="9"/>
  <c r="H686" i="9"/>
  <c r="G686" i="9"/>
  <c r="I686" i="9" s="1"/>
  <c r="K685" i="9"/>
  <c r="H685" i="9"/>
  <c r="G685" i="9"/>
  <c r="I685" i="9" s="1"/>
  <c r="K684" i="9"/>
  <c r="J684" i="9"/>
  <c r="G684" i="9"/>
  <c r="I684" i="9" s="1"/>
  <c r="K683" i="9"/>
  <c r="J683" i="9"/>
  <c r="H683" i="9"/>
  <c r="G683" i="9"/>
  <c r="I683" i="9" s="1"/>
  <c r="K682" i="9"/>
  <c r="J682" i="9"/>
  <c r="H682" i="9"/>
  <c r="G682" i="9"/>
  <c r="I682" i="9" s="1"/>
  <c r="K681" i="9"/>
  <c r="J681" i="9"/>
  <c r="H681" i="9"/>
  <c r="G681" i="9"/>
  <c r="I681" i="9" s="1"/>
  <c r="K680" i="9"/>
  <c r="J680" i="9"/>
  <c r="G680" i="9"/>
  <c r="I680" i="9" s="1"/>
  <c r="K679" i="9"/>
  <c r="J679" i="9"/>
  <c r="G679" i="9"/>
  <c r="I679" i="9" s="1"/>
  <c r="K678" i="9"/>
  <c r="J678" i="9"/>
  <c r="G678" i="9"/>
  <c r="I678" i="9" s="1"/>
  <c r="K677" i="9"/>
  <c r="J677" i="9"/>
  <c r="H677" i="9"/>
  <c r="G677" i="9"/>
  <c r="I677" i="9" s="1"/>
  <c r="K676" i="9"/>
  <c r="J676" i="9"/>
  <c r="H676" i="9"/>
  <c r="G676" i="9"/>
  <c r="I676" i="9" s="1"/>
  <c r="K675" i="9"/>
  <c r="J675" i="9"/>
  <c r="H675" i="9"/>
  <c r="G675" i="9"/>
  <c r="I675" i="9" s="1"/>
  <c r="K674" i="9"/>
  <c r="J674" i="9"/>
  <c r="J673" i="9" s="1"/>
  <c r="J672" i="9" s="1"/>
  <c r="J671" i="9" s="1"/>
  <c r="G674" i="9"/>
  <c r="I674" i="9" s="1"/>
  <c r="K673" i="9"/>
  <c r="H673" i="9"/>
  <c r="H672" i="9" s="1"/>
  <c r="H671" i="9" s="1"/>
  <c r="G673" i="9"/>
  <c r="K672" i="9"/>
  <c r="G672" i="9"/>
  <c r="K671" i="9"/>
  <c r="G671" i="9"/>
  <c r="I671" i="9" s="1"/>
  <c r="K670" i="9"/>
  <c r="J670" i="9"/>
  <c r="G670" i="9"/>
  <c r="I670" i="9" s="1"/>
  <c r="K669" i="9"/>
  <c r="K668" i="9" s="1"/>
  <c r="K667" i="9" s="1"/>
  <c r="J669" i="9"/>
  <c r="H669" i="9"/>
  <c r="H668" i="9" s="1"/>
  <c r="H667" i="9" s="1"/>
  <c r="G669" i="9"/>
  <c r="J668" i="9"/>
  <c r="G668" i="9"/>
  <c r="J667" i="9"/>
  <c r="G667" i="9"/>
  <c r="K666" i="9"/>
  <c r="K665" i="9" s="1"/>
  <c r="K664" i="9" s="1"/>
  <c r="K663" i="9" s="1"/>
  <c r="J666" i="9"/>
  <c r="G666" i="9"/>
  <c r="I666" i="9" s="1"/>
  <c r="J665" i="9"/>
  <c r="J664" i="9" s="1"/>
  <c r="J663" i="9" s="1"/>
  <c r="H665" i="9"/>
  <c r="H664" i="9" s="1"/>
  <c r="H663" i="9" s="1"/>
  <c r="K662" i="9"/>
  <c r="J662" i="9"/>
  <c r="G662" i="9"/>
  <c r="I662" i="9" s="1"/>
  <c r="K661" i="9"/>
  <c r="K660" i="9" s="1"/>
  <c r="K659" i="9" s="1"/>
  <c r="J661" i="9"/>
  <c r="H661" i="9"/>
  <c r="H660" i="9" s="1"/>
  <c r="H659" i="9" s="1"/>
  <c r="G661" i="9"/>
  <c r="J660" i="9"/>
  <c r="J659" i="9" s="1"/>
  <c r="K658" i="9"/>
  <c r="J658" i="9"/>
  <c r="G658" i="9"/>
  <c r="I658" i="9" s="1"/>
  <c r="K657" i="9"/>
  <c r="J657" i="9"/>
  <c r="J656" i="9" s="1"/>
  <c r="J655" i="9" s="1"/>
  <c r="H657" i="9"/>
  <c r="H656" i="9" s="1"/>
  <c r="H655" i="9" s="1"/>
  <c r="K656" i="9"/>
  <c r="K655" i="9" s="1"/>
  <c r="K654" i="9"/>
  <c r="J654" i="9"/>
  <c r="I654" i="9"/>
  <c r="K653" i="9"/>
  <c r="J653" i="9"/>
  <c r="H653" i="9"/>
  <c r="G653" i="9"/>
  <c r="K652" i="9"/>
  <c r="J652" i="9"/>
  <c r="H652" i="9"/>
  <c r="G652" i="9"/>
  <c r="K651" i="9"/>
  <c r="J651" i="9"/>
  <c r="H651" i="9"/>
  <c r="G651" i="9"/>
  <c r="K650" i="9"/>
  <c r="J650" i="9"/>
  <c r="H650" i="9"/>
  <c r="G650" i="9"/>
  <c r="K649" i="9"/>
  <c r="J649" i="9"/>
  <c r="G649" i="9"/>
  <c r="I649" i="9" s="1"/>
  <c r="K648" i="9"/>
  <c r="J648" i="9"/>
  <c r="J647" i="9" s="1"/>
  <c r="J646" i="9" s="1"/>
  <c r="H648" i="9"/>
  <c r="H647" i="9" s="1"/>
  <c r="H646" i="9" s="1"/>
  <c r="G648" i="9"/>
  <c r="I648" i="9" s="1"/>
  <c r="K647" i="9"/>
  <c r="K646" i="9" s="1"/>
  <c r="G647" i="9"/>
  <c r="I645" i="9"/>
  <c r="K644" i="9"/>
  <c r="J644" i="9"/>
  <c r="J643" i="9" s="1"/>
  <c r="J642" i="9" s="1"/>
  <c r="H644" i="9"/>
  <c r="H643" i="9" s="1"/>
  <c r="H642" i="9" s="1"/>
  <c r="G644" i="9"/>
  <c r="I644" i="9" s="1"/>
  <c r="K643" i="9"/>
  <c r="K642" i="9" s="1"/>
  <c r="G643" i="9"/>
  <c r="I643" i="9" s="1"/>
  <c r="I641" i="9"/>
  <c r="I640" i="9"/>
  <c r="I639" i="9"/>
  <c r="J638" i="9"/>
  <c r="J637" i="9" s="1"/>
  <c r="J636" i="9" s="1"/>
  <c r="H638" i="9"/>
  <c r="G638" i="9"/>
  <c r="I638" i="9" s="1"/>
  <c r="H637" i="9"/>
  <c r="H636" i="9" s="1"/>
  <c r="I635" i="9"/>
  <c r="J634" i="9"/>
  <c r="J633" i="9" s="1"/>
  <c r="J632" i="9" s="1"/>
  <c r="H634" i="9"/>
  <c r="G634" i="9"/>
  <c r="I634" i="9" s="1"/>
  <c r="H633" i="9"/>
  <c r="H632" i="9" s="1"/>
  <c r="K627" i="9"/>
  <c r="J627" i="9"/>
  <c r="G627" i="9"/>
  <c r="I627" i="9" s="1"/>
  <c r="K626" i="9"/>
  <c r="J626" i="9"/>
  <c r="H626" i="9"/>
  <c r="G626" i="9"/>
  <c r="I626" i="9" s="1"/>
  <c r="K625" i="9"/>
  <c r="J625" i="9"/>
  <c r="H625" i="9"/>
  <c r="G625" i="9"/>
  <c r="I625" i="9" s="1"/>
  <c r="K624" i="9"/>
  <c r="J624" i="9"/>
  <c r="H624" i="9"/>
  <c r="G624" i="9"/>
  <c r="I624" i="9" s="1"/>
  <c r="K623" i="9"/>
  <c r="J623" i="9"/>
  <c r="G623" i="9"/>
  <c r="I623" i="9" s="1"/>
  <c r="K622" i="9"/>
  <c r="J622" i="9"/>
  <c r="H622" i="9"/>
  <c r="G622" i="9"/>
  <c r="I622" i="9" s="1"/>
  <c r="K621" i="9"/>
  <c r="J621" i="9"/>
  <c r="H621" i="9"/>
  <c r="G621" i="9"/>
  <c r="I621" i="9" s="1"/>
  <c r="K620" i="9"/>
  <c r="J620" i="9"/>
  <c r="H620" i="9"/>
  <c r="G620" i="9"/>
  <c r="I620" i="9" s="1"/>
  <c r="K619" i="9"/>
  <c r="J619" i="9"/>
  <c r="G619" i="9"/>
  <c r="I619" i="9" s="1"/>
  <c r="K618" i="9"/>
  <c r="J618" i="9"/>
  <c r="H618" i="9"/>
  <c r="G618" i="9"/>
  <c r="I618" i="9" s="1"/>
  <c r="K617" i="9"/>
  <c r="J617" i="9"/>
  <c r="H617" i="9"/>
  <c r="G617" i="9"/>
  <c r="I617" i="9" s="1"/>
  <c r="K616" i="9"/>
  <c r="J616" i="9"/>
  <c r="H616" i="9"/>
  <c r="G616" i="9"/>
  <c r="I616" i="9" s="1"/>
  <c r="I615" i="9"/>
  <c r="K614" i="9"/>
  <c r="K613" i="9" s="1"/>
  <c r="K612" i="9" s="1"/>
  <c r="K611" i="9" s="1"/>
  <c r="J614" i="9"/>
  <c r="G614" i="9"/>
  <c r="I614" i="9" s="1"/>
  <c r="J613" i="9"/>
  <c r="H613" i="9"/>
  <c r="G613" i="9"/>
  <c r="I613" i="9" s="1"/>
  <c r="J612" i="9"/>
  <c r="H612" i="9"/>
  <c r="G612" i="9"/>
  <c r="I612" i="9" s="1"/>
  <c r="J611" i="9"/>
  <c r="H611" i="9"/>
  <c r="G611" i="9"/>
  <c r="I611" i="9" s="1"/>
  <c r="I610" i="9"/>
  <c r="I609" i="9"/>
  <c r="I608" i="9"/>
  <c r="I607" i="9"/>
  <c r="K606" i="9"/>
  <c r="J606" i="9"/>
  <c r="J605" i="9" s="1"/>
  <c r="J604" i="9" s="1"/>
  <c r="J603" i="9" s="1"/>
  <c r="J602" i="9" s="1"/>
  <c r="G606" i="9"/>
  <c r="I606" i="9" s="1"/>
  <c r="K605" i="9"/>
  <c r="H605" i="9"/>
  <c r="G605" i="9"/>
  <c r="K604" i="9"/>
  <c r="H604" i="9"/>
  <c r="G604" i="9"/>
  <c r="K603" i="9"/>
  <c r="H603" i="9"/>
  <c r="G603" i="9"/>
  <c r="H602" i="9"/>
  <c r="G602" i="9"/>
  <c r="K601" i="9"/>
  <c r="J601" i="9"/>
  <c r="G601" i="9"/>
  <c r="I601" i="9" s="1"/>
  <c r="K600" i="9"/>
  <c r="J600" i="9"/>
  <c r="H600" i="9"/>
  <c r="G600" i="9"/>
  <c r="K599" i="9"/>
  <c r="J599" i="9"/>
  <c r="H599" i="9"/>
  <c r="G599" i="9"/>
  <c r="K598" i="9"/>
  <c r="J598" i="9"/>
  <c r="H598" i="9"/>
  <c r="G598" i="9"/>
  <c r="K597" i="9"/>
  <c r="J597" i="9"/>
  <c r="G597" i="9"/>
  <c r="I597" i="9" s="1"/>
  <c r="K596" i="9"/>
  <c r="J596" i="9"/>
  <c r="H596" i="9"/>
  <c r="G596" i="9"/>
  <c r="I596" i="9" s="1"/>
  <c r="K595" i="9"/>
  <c r="J595" i="9"/>
  <c r="H595" i="9"/>
  <c r="G595" i="9"/>
  <c r="I595" i="9" s="1"/>
  <c r="K594" i="9"/>
  <c r="J594" i="9"/>
  <c r="H594" i="9"/>
  <c r="G594" i="9"/>
  <c r="I594" i="9" s="1"/>
  <c r="I593" i="9"/>
  <c r="K592" i="9"/>
  <c r="K591" i="9" s="1"/>
  <c r="K590" i="9" s="1"/>
  <c r="K589" i="9" s="1"/>
  <c r="J592" i="9"/>
  <c r="G592" i="9"/>
  <c r="I592" i="9" s="1"/>
  <c r="J591" i="9"/>
  <c r="H591" i="9"/>
  <c r="G591" i="9"/>
  <c r="I591" i="9" s="1"/>
  <c r="J590" i="9"/>
  <c r="H590" i="9"/>
  <c r="G590" i="9"/>
  <c r="I590" i="9" s="1"/>
  <c r="J589" i="9"/>
  <c r="H589" i="9"/>
  <c r="G589" i="9"/>
  <c r="I589" i="9" s="1"/>
  <c r="K588" i="9"/>
  <c r="J588" i="9"/>
  <c r="J587" i="9" s="1"/>
  <c r="J586" i="9" s="1"/>
  <c r="J585" i="9" s="1"/>
  <c r="I588" i="9"/>
  <c r="K587" i="9"/>
  <c r="H587" i="9"/>
  <c r="G587" i="9"/>
  <c r="K586" i="9"/>
  <c r="H586" i="9"/>
  <c r="G586" i="9"/>
  <c r="K585" i="9"/>
  <c r="H585" i="9"/>
  <c r="G585" i="9"/>
  <c r="I584" i="9"/>
  <c r="J583" i="9"/>
  <c r="H583" i="9"/>
  <c r="H582" i="9" s="1"/>
  <c r="H581" i="9" s="1"/>
  <c r="G583" i="9"/>
  <c r="J582" i="9"/>
  <c r="J581" i="9" s="1"/>
  <c r="G582" i="9"/>
  <c r="K580" i="9"/>
  <c r="K579" i="9" s="1"/>
  <c r="K578" i="9" s="1"/>
  <c r="K577" i="9" s="1"/>
  <c r="K576" i="9" s="1"/>
  <c r="K575" i="9" s="1"/>
  <c r="K574" i="9" s="1"/>
  <c r="J580" i="9"/>
  <c r="G580" i="9"/>
  <c r="I580" i="9" s="1"/>
  <c r="J579" i="9"/>
  <c r="H579" i="9"/>
  <c r="G579" i="9"/>
  <c r="I579" i="9" s="1"/>
  <c r="J578" i="9"/>
  <c r="H578" i="9"/>
  <c r="G578" i="9"/>
  <c r="I578" i="9" s="1"/>
  <c r="J577" i="9"/>
  <c r="H577" i="9"/>
  <c r="G577" i="9"/>
  <c r="I577" i="9" s="1"/>
  <c r="K572" i="9"/>
  <c r="J572" i="9"/>
  <c r="H572" i="9"/>
  <c r="G572" i="9"/>
  <c r="K571" i="9"/>
  <c r="J571" i="9"/>
  <c r="H571" i="9"/>
  <c r="G571" i="9"/>
  <c r="K570" i="9"/>
  <c r="J570" i="9"/>
  <c r="H570" i="9"/>
  <c r="G570" i="9"/>
  <c r="K569" i="9"/>
  <c r="J569" i="9"/>
  <c r="H569" i="9"/>
  <c r="G569" i="9"/>
  <c r="K568" i="9"/>
  <c r="J568" i="9"/>
  <c r="H568" i="9"/>
  <c r="G568" i="9"/>
  <c r="I567" i="9"/>
  <c r="I566" i="9"/>
  <c r="I565" i="9"/>
  <c r="J564" i="9"/>
  <c r="H564" i="9"/>
  <c r="H563" i="9" s="1"/>
  <c r="H562" i="9" s="1"/>
  <c r="H561" i="9" s="1"/>
  <c r="G564" i="9"/>
  <c r="J563" i="9"/>
  <c r="J562" i="9" s="1"/>
  <c r="J561" i="9" s="1"/>
  <c r="G563" i="9"/>
  <c r="K560" i="9"/>
  <c r="J560" i="9"/>
  <c r="I560" i="9"/>
  <c r="G560" i="9"/>
  <c r="K559" i="9"/>
  <c r="J559" i="9"/>
  <c r="H559" i="9"/>
  <c r="G559" i="9"/>
  <c r="K558" i="9"/>
  <c r="J558" i="9"/>
  <c r="H558" i="9"/>
  <c r="G558" i="9"/>
  <c r="K557" i="9"/>
  <c r="J557" i="9"/>
  <c r="H557" i="9"/>
  <c r="K556" i="9"/>
  <c r="J556" i="9"/>
  <c r="G556" i="9"/>
  <c r="I556" i="9" s="1"/>
  <c r="K555" i="9"/>
  <c r="K554" i="9" s="1"/>
  <c r="K553" i="9" s="1"/>
  <c r="K552" i="9" s="1"/>
  <c r="J555" i="9"/>
  <c r="H555" i="9"/>
  <c r="H554" i="9" s="1"/>
  <c r="H553" i="9" s="1"/>
  <c r="H552" i="9" s="1"/>
  <c r="G555" i="9"/>
  <c r="J554" i="9"/>
  <c r="J553" i="9" s="1"/>
  <c r="J552" i="9" s="1"/>
  <c r="K551" i="9"/>
  <c r="J551" i="9"/>
  <c r="G551" i="9"/>
  <c r="I551" i="9" s="1"/>
  <c r="K550" i="9"/>
  <c r="K549" i="9" s="1"/>
  <c r="K548" i="9" s="1"/>
  <c r="K547" i="9" s="1"/>
  <c r="J550" i="9"/>
  <c r="H550" i="9"/>
  <c r="H549" i="9" s="1"/>
  <c r="H548" i="9" s="1"/>
  <c r="G550" i="9"/>
  <c r="J549" i="9"/>
  <c r="J548" i="9" s="1"/>
  <c r="J547" i="9" s="1"/>
  <c r="K545" i="9"/>
  <c r="J545" i="9"/>
  <c r="J544" i="9" s="1"/>
  <c r="J543" i="9" s="1"/>
  <c r="H545" i="9"/>
  <c r="H544" i="9" s="1"/>
  <c r="H543" i="9" s="1"/>
  <c r="G545" i="9"/>
  <c r="I545" i="9" s="1"/>
  <c r="K544" i="9"/>
  <c r="K543" i="9" s="1"/>
  <c r="G544" i="9"/>
  <c r="K540" i="9"/>
  <c r="K539" i="9" s="1"/>
  <c r="K538" i="9" s="1"/>
  <c r="J540" i="9"/>
  <c r="H540" i="9"/>
  <c r="G540" i="9"/>
  <c r="I540" i="9" s="1"/>
  <c r="J539" i="9"/>
  <c r="J538" i="9" s="1"/>
  <c r="H539" i="9"/>
  <c r="H538" i="9" s="1"/>
  <c r="K537" i="9"/>
  <c r="J537" i="9"/>
  <c r="J536" i="9" s="1"/>
  <c r="J535" i="9" s="1"/>
  <c r="H537" i="9"/>
  <c r="H536" i="9" s="1"/>
  <c r="H535" i="9" s="1"/>
  <c r="G537" i="9"/>
  <c r="I537" i="9" s="1"/>
  <c r="K536" i="9"/>
  <c r="K535" i="9" s="1"/>
  <c r="G536" i="9"/>
  <c r="K533" i="9"/>
  <c r="J533" i="9"/>
  <c r="J532" i="9" s="1"/>
  <c r="J531" i="9" s="1"/>
  <c r="H533" i="9"/>
  <c r="H532" i="9" s="1"/>
  <c r="H531" i="9" s="1"/>
  <c r="G533" i="9"/>
  <c r="I533" i="9" s="1"/>
  <c r="K532" i="9"/>
  <c r="K531" i="9" s="1"/>
  <c r="G532" i="9"/>
  <c r="I532" i="9" s="1"/>
  <c r="K530" i="9"/>
  <c r="K529" i="9" s="1"/>
  <c r="K528" i="9" s="1"/>
  <c r="J530" i="9"/>
  <c r="J529" i="9" s="1"/>
  <c r="J528" i="9" s="1"/>
  <c r="H530" i="9"/>
  <c r="G530" i="9"/>
  <c r="I530" i="9" s="1"/>
  <c r="H529" i="9"/>
  <c r="H528" i="9" s="1"/>
  <c r="K526" i="9"/>
  <c r="K525" i="9" s="1"/>
  <c r="K524" i="9" s="1"/>
  <c r="J526" i="9"/>
  <c r="H526" i="9"/>
  <c r="G526" i="9"/>
  <c r="I526" i="9" s="1"/>
  <c r="J525" i="9"/>
  <c r="J524" i="9" s="1"/>
  <c r="H525" i="9"/>
  <c r="H524" i="9" s="1"/>
  <c r="K523" i="9"/>
  <c r="J523" i="9"/>
  <c r="J522" i="9" s="1"/>
  <c r="J521" i="9" s="1"/>
  <c r="H523" i="9"/>
  <c r="H522" i="9" s="1"/>
  <c r="H521" i="9" s="1"/>
  <c r="G523" i="9"/>
  <c r="I523" i="9" s="1"/>
  <c r="K522" i="9"/>
  <c r="K521" i="9" s="1"/>
  <c r="G522" i="9"/>
  <c r="I519" i="9"/>
  <c r="J518" i="9"/>
  <c r="H518" i="9"/>
  <c r="G518" i="9"/>
  <c r="I518" i="9" s="1"/>
  <c r="J517" i="9"/>
  <c r="H517" i="9"/>
  <c r="G517" i="9"/>
  <c r="I517" i="9" s="1"/>
  <c r="J516" i="9"/>
  <c r="H516" i="9"/>
  <c r="G516" i="9"/>
  <c r="I516" i="9" s="1"/>
  <c r="I514" i="9"/>
  <c r="I513" i="9"/>
  <c r="I512" i="9"/>
  <c r="I511" i="9"/>
  <c r="J510" i="9"/>
  <c r="I510" i="9"/>
  <c r="J509" i="9"/>
  <c r="I509" i="9"/>
  <c r="J508" i="9"/>
  <c r="I508" i="9"/>
  <c r="I507" i="9"/>
  <c r="K506" i="9"/>
  <c r="K505" i="9" s="1"/>
  <c r="K504" i="9" s="1"/>
  <c r="K503" i="9" s="1"/>
  <c r="K502" i="9" s="1"/>
  <c r="K501" i="9" s="1"/>
  <c r="J506" i="9"/>
  <c r="H506" i="9"/>
  <c r="H505" i="9" s="1"/>
  <c r="H504" i="9" s="1"/>
  <c r="H503" i="9" s="1"/>
  <c r="H502" i="9" s="1"/>
  <c r="H501" i="9" s="1"/>
  <c r="G506" i="9"/>
  <c r="J505" i="9"/>
  <c r="J504" i="9" s="1"/>
  <c r="J503" i="9" s="1"/>
  <c r="J502" i="9" s="1"/>
  <c r="J501" i="9" s="1"/>
  <c r="K499" i="9"/>
  <c r="J499" i="9"/>
  <c r="J498" i="9" s="1"/>
  <c r="J497" i="9" s="1"/>
  <c r="J496" i="9" s="1"/>
  <c r="J495" i="9" s="1"/>
  <c r="H499" i="9"/>
  <c r="H498" i="9" s="1"/>
  <c r="H497" i="9" s="1"/>
  <c r="H496" i="9" s="1"/>
  <c r="H495" i="9" s="1"/>
  <c r="G499" i="9"/>
  <c r="K498" i="9"/>
  <c r="K497" i="9" s="1"/>
  <c r="K496" i="9" s="1"/>
  <c r="K495" i="9" s="1"/>
  <c r="G498" i="9"/>
  <c r="I498" i="9" s="1"/>
  <c r="I494" i="9"/>
  <c r="K493" i="9"/>
  <c r="J493" i="9"/>
  <c r="J492" i="9" s="1"/>
  <c r="H493" i="9"/>
  <c r="H492" i="9" s="1"/>
  <c r="G493" i="9"/>
  <c r="I493" i="9" s="1"/>
  <c r="K492" i="9"/>
  <c r="G492" i="9"/>
  <c r="I492" i="9" s="1"/>
  <c r="I491" i="9"/>
  <c r="K490" i="9"/>
  <c r="K489" i="9" s="1"/>
  <c r="K488" i="9" s="1"/>
  <c r="K487" i="9" s="1"/>
  <c r="J490" i="9"/>
  <c r="H490" i="9"/>
  <c r="H489" i="9" s="1"/>
  <c r="H488" i="9" s="1"/>
  <c r="H487" i="9" s="1"/>
  <c r="G490" i="9"/>
  <c r="J489" i="9"/>
  <c r="J488" i="9" s="1"/>
  <c r="J487" i="9" s="1"/>
  <c r="I486" i="9"/>
  <c r="K485" i="9"/>
  <c r="J485" i="9"/>
  <c r="J484" i="9" s="1"/>
  <c r="H485" i="9"/>
  <c r="H484" i="9" s="1"/>
  <c r="G485" i="9"/>
  <c r="I485" i="9" s="1"/>
  <c r="K484" i="9"/>
  <c r="G484" i="9"/>
  <c r="I484" i="9" s="1"/>
  <c r="I483" i="9"/>
  <c r="K482" i="9"/>
  <c r="K481" i="9" s="1"/>
  <c r="K480" i="9" s="1"/>
  <c r="K479" i="9" s="1"/>
  <c r="K478" i="9" s="1"/>
  <c r="K477" i="9" s="1"/>
  <c r="K472" i="9" s="1"/>
  <c r="J482" i="9"/>
  <c r="H482" i="9"/>
  <c r="H481" i="9" s="1"/>
  <c r="H480" i="9" s="1"/>
  <c r="H479" i="9" s="1"/>
  <c r="H478" i="9" s="1"/>
  <c r="H477" i="9" s="1"/>
  <c r="H472" i="9" s="1"/>
  <c r="G482" i="9"/>
  <c r="J481" i="9"/>
  <c r="J480" i="9" s="1"/>
  <c r="J479" i="9" s="1"/>
  <c r="J478" i="9" s="1"/>
  <c r="J477" i="9" s="1"/>
  <c r="J472" i="9" s="1"/>
  <c r="I476" i="9"/>
  <c r="J475" i="9"/>
  <c r="H475" i="9"/>
  <c r="H474" i="9" s="1"/>
  <c r="H473" i="9" s="1"/>
  <c r="G475" i="9"/>
  <c r="J474" i="9"/>
  <c r="J473" i="9" s="1"/>
  <c r="G474" i="9"/>
  <c r="K471" i="9"/>
  <c r="J471" i="9"/>
  <c r="H471" i="9"/>
  <c r="G471" i="9"/>
  <c r="K470" i="9"/>
  <c r="J470" i="9"/>
  <c r="H470" i="9"/>
  <c r="G470" i="9"/>
  <c r="K469" i="9"/>
  <c r="J469" i="9"/>
  <c r="H469" i="9"/>
  <c r="G469" i="9"/>
  <c r="K468" i="9"/>
  <c r="J468" i="9"/>
  <c r="H468" i="9"/>
  <c r="G468" i="9"/>
  <c r="K467" i="9"/>
  <c r="J467" i="9"/>
  <c r="H467" i="9"/>
  <c r="G467" i="9"/>
  <c r="K466" i="9"/>
  <c r="J466" i="9"/>
  <c r="H466" i="9"/>
  <c r="G466" i="9"/>
  <c r="K465" i="9"/>
  <c r="J465" i="9"/>
  <c r="H465" i="9"/>
  <c r="G465" i="9"/>
  <c r="K464" i="9"/>
  <c r="J464" i="9"/>
  <c r="H464" i="9"/>
  <c r="G464" i="9"/>
  <c r="K463" i="9"/>
  <c r="J463" i="9"/>
  <c r="H463" i="9"/>
  <c r="G463" i="9"/>
  <c r="K462" i="9"/>
  <c r="J462" i="9"/>
  <c r="H462" i="9"/>
  <c r="G462" i="9"/>
  <c r="K461" i="9"/>
  <c r="J461" i="9"/>
  <c r="H461" i="9"/>
  <c r="G461" i="9"/>
  <c r="I460" i="9"/>
  <c r="J459" i="9"/>
  <c r="H459" i="9"/>
  <c r="G459" i="9"/>
  <c r="I459" i="9" s="1"/>
  <c r="J458" i="9"/>
  <c r="H458" i="9"/>
  <c r="G458" i="9"/>
  <c r="I458" i="9" s="1"/>
  <c r="J457" i="9"/>
  <c r="H457" i="9"/>
  <c r="G457" i="9"/>
  <c r="I457" i="9" s="1"/>
  <c r="K456" i="9"/>
  <c r="J456" i="9"/>
  <c r="G456" i="9"/>
  <c r="I456" i="9" s="1"/>
  <c r="K455" i="9"/>
  <c r="J455" i="9"/>
  <c r="J454" i="9" s="1"/>
  <c r="J453" i="9" s="1"/>
  <c r="J452" i="9" s="1"/>
  <c r="J445" i="9" s="1"/>
  <c r="G455" i="9"/>
  <c r="K454" i="9"/>
  <c r="G454" i="9"/>
  <c r="K453" i="9"/>
  <c r="G453" i="9"/>
  <c r="K452" i="9"/>
  <c r="G452" i="9"/>
  <c r="I451" i="9"/>
  <c r="J450" i="9"/>
  <c r="H450" i="9"/>
  <c r="G450" i="9"/>
  <c r="I450" i="9" s="1"/>
  <c r="J449" i="9"/>
  <c r="H449" i="9"/>
  <c r="G449" i="9"/>
  <c r="I449" i="9" s="1"/>
  <c r="J448" i="9"/>
  <c r="H448" i="9"/>
  <c r="G448" i="9"/>
  <c r="I448" i="9" s="1"/>
  <c r="J447" i="9"/>
  <c r="H447" i="9"/>
  <c r="G447" i="9"/>
  <c r="I447" i="9" s="1"/>
  <c r="J446" i="9"/>
  <c r="H446" i="9"/>
  <c r="G446" i="9"/>
  <c r="I446" i="9" s="1"/>
  <c r="K445" i="9"/>
  <c r="G445" i="9"/>
  <c r="H444" i="9"/>
  <c r="I444" i="9" s="1"/>
  <c r="K443" i="9"/>
  <c r="J443" i="9"/>
  <c r="H443" i="9"/>
  <c r="G443" i="9"/>
  <c r="I443" i="9" s="1"/>
  <c r="K442" i="9"/>
  <c r="J442" i="9"/>
  <c r="H442" i="9"/>
  <c r="G442" i="9"/>
  <c r="I442" i="9" s="1"/>
  <c r="K441" i="9"/>
  <c r="J441" i="9"/>
  <c r="H441" i="9"/>
  <c r="G441" i="9"/>
  <c r="I441" i="9" s="1"/>
  <c r="K440" i="9"/>
  <c r="J440" i="9"/>
  <c r="J439" i="9" s="1"/>
  <c r="J438" i="9" s="1"/>
  <c r="J437" i="9" s="1"/>
  <c r="G440" i="9"/>
  <c r="I440" i="9" s="1"/>
  <c r="K439" i="9"/>
  <c r="H439" i="9"/>
  <c r="G439" i="9"/>
  <c r="K438" i="9"/>
  <c r="H438" i="9"/>
  <c r="G438" i="9"/>
  <c r="I438" i="9" s="1"/>
  <c r="K437" i="9"/>
  <c r="H437" i="9"/>
  <c r="G437" i="9"/>
  <c r="I437" i="9" s="1"/>
  <c r="I436" i="9"/>
  <c r="K435" i="9"/>
  <c r="J435" i="9"/>
  <c r="H435" i="9"/>
  <c r="G435" i="9"/>
  <c r="K434" i="9"/>
  <c r="J434" i="9"/>
  <c r="H434" i="9"/>
  <c r="G434" i="9"/>
  <c r="I434" i="9" s="1"/>
  <c r="K433" i="9"/>
  <c r="J433" i="9"/>
  <c r="H433" i="9"/>
  <c r="G433" i="9"/>
  <c r="I433" i="9" s="1"/>
  <c r="K432" i="9"/>
  <c r="J432" i="9"/>
  <c r="H432" i="9"/>
  <c r="G432" i="9"/>
  <c r="I432" i="9" s="1"/>
  <c r="I431" i="9"/>
  <c r="K430" i="9"/>
  <c r="K429" i="9" s="1"/>
  <c r="K428" i="9" s="1"/>
  <c r="J430" i="9"/>
  <c r="H430" i="9"/>
  <c r="H429" i="9" s="1"/>
  <c r="H428" i="9" s="1"/>
  <c r="G430" i="9"/>
  <c r="J429" i="9"/>
  <c r="J428" i="9" s="1"/>
  <c r="I427" i="9"/>
  <c r="K426" i="9"/>
  <c r="K425" i="9" s="1"/>
  <c r="K424" i="9" s="1"/>
  <c r="J426" i="9"/>
  <c r="H426" i="9"/>
  <c r="G426" i="9"/>
  <c r="I426" i="9" s="1"/>
  <c r="J425" i="9"/>
  <c r="J424" i="9" s="1"/>
  <c r="H425" i="9"/>
  <c r="H424" i="9" s="1"/>
  <c r="K423" i="9"/>
  <c r="J423" i="9"/>
  <c r="G423" i="9"/>
  <c r="I423" i="9" s="1"/>
  <c r="K422" i="9"/>
  <c r="J422" i="9"/>
  <c r="J421" i="9" s="1"/>
  <c r="J420" i="9" s="1"/>
  <c r="H422" i="9"/>
  <c r="H421" i="9" s="1"/>
  <c r="H420" i="9" s="1"/>
  <c r="K421" i="9"/>
  <c r="K420" i="9" s="1"/>
  <c r="K419" i="9"/>
  <c r="J419" i="9"/>
  <c r="G419" i="9"/>
  <c r="I419" i="9" s="1"/>
  <c r="K418" i="9"/>
  <c r="K417" i="9" s="1"/>
  <c r="J418" i="9"/>
  <c r="H418" i="9"/>
  <c r="G418" i="9"/>
  <c r="I418" i="9" s="1"/>
  <c r="J417" i="9"/>
  <c r="H417" i="9"/>
  <c r="K416" i="9"/>
  <c r="J416" i="9"/>
  <c r="I416" i="9"/>
  <c r="G416" i="9"/>
  <c r="K415" i="9"/>
  <c r="K414" i="9" s="1"/>
  <c r="K413" i="9" s="1"/>
  <c r="J415" i="9"/>
  <c r="H415" i="9"/>
  <c r="H414" i="9" s="1"/>
  <c r="H413" i="9" s="1"/>
  <c r="H412" i="9" s="1"/>
  <c r="G415" i="9"/>
  <c r="J414" i="9"/>
  <c r="J413" i="9" s="1"/>
  <c r="K411" i="9"/>
  <c r="K410" i="9" s="1"/>
  <c r="K409" i="9" s="1"/>
  <c r="K408" i="9" s="1"/>
  <c r="K407" i="9" s="1"/>
  <c r="J411" i="9"/>
  <c r="H411" i="9"/>
  <c r="H410" i="9" s="1"/>
  <c r="H409" i="9" s="1"/>
  <c r="H408" i="9" s="1"/>
  <c r="H407" i="9" s="1"/>
  <c r="G411" i="9"/>
  <c r="J410" i="9"/>
  <c r="J409" i="9" s="1"/>
  <c r="J408" i="9" s="1"/>
  <c r="J407" i="9" s="1"/>
  <c r="I406" i="9"/>
  <c r="J405" i="9"/>
  <c r="H405" i="9"/>
  <c r="H404" i="9" s="1"/>
  <c r="H403" i="9" s="1"/>
  <c r="H402" i="9" s="1"/>
  <c r="G405" i="9"/>
  <c r="J404" i="9"/>
  <c r="J403" i="9" s="1"/>
  <c r="J402" i="9" s="1"/>
  <c r="G404" i="9"/>
  <c r="K401" i="9"/>
  <c r="K400" i="9" s="1"/>
  <c r="K399" i="9" s="1"/>
  <c r="K398" i="9" s="1"/>
  <c r="J401" i="9"/>
  <c r="H401" i="9"/>
  <c r="G401" i="9"/>
  <c r="I401" i="9" s="1"/>
  <c r="J400" i="9"/>
  <c r="J399" i="9" s="1"/>
  <c r="J398" i="9" s="1"/>
  <c r="H400" i="9"/>
  <c r="H399" i="9" s="1"/>
  <c r="H398" i="9" s="1"/>
  <c r="K397" i="9"/>
  <c r="K396" i="9" s="1"/>
  <c r="K395" i="9" s="1"/>
  <c r="K394" i="9" s="1"/>
  <c r="J397" i="9"/>
  <c r="H397" i="9"/>
  <c r="G397" i="9"/>
  <c r="I397" i="9" s="1"/>
  <c r="J396" i="9"/>
  <c r="J395" i="9" s="1"/>
  <c r="J394" i="9" s="1"/>
  <c r="H396" i="9"/>
  <c r="H395" i="9" s="1"/>
  <c r="H394" i="9" s="1"/>
  <c r="K393" i="9"/>
  <c r="K392" i="9" s="1"/>
  <c r="K391" i="9" s="1"/>
  <c r="K390" i="9" s="1"/>
  <c r="J393" i="9"/>
  <c r="G393" i="9"/>
  <c r="I393" i="9" s="1"/>
  <c r="J392" i="9"/>
  <c r="J391" i="9" s="1"/>
  <c r="J390" i="9" s="1"/>
  <c r="H392" i="9"/>
  <c r="H391" i="9" s="1"/>
  <c r="H390" i="9" s="1"/>
  <c r="I389" i="9"/>
  <c r="K388" i="9"/>
  <c r="K387" i="9" s="1"/>
  <c r="K386" i="9" s="1"/>
  <c r="J388" i="9"/>
  <c r="H388" i="9"/>
  <c r="H387" i="9" s="1"/>
  <c r="H386" i="9" s="1"/>
  <c r="G388" i="9"/>
  <c r="J387" i="9"/>
  <c r="J386" i="9" s="1"/>
  <c r="J384" i="9"/>
  <c r="J383" i="9" s="1"/>
  <c r="J382" i="9" s="1"/>
  <c r="H384" i="9"/>
  <c r="H383" i="9" s="1"/>
  <c r="H382" i="9" s="1"/>
  <c r="G384" i="9"/>
  <c r="I384" i="9" s="1"/>
  <c r="K383" i="9"/>
  <c r="K382" i="9" s="1"/>
  <c r="G383" i="9"/>
  <c r="I383" i="9" s="1"/>
  <c r="K381" i="9"/>
  <c r="K380" i="9" s="1"/>
  <c r="K379" i="9" s="1"/>
  <c r="K378" i="9" s="1"/>
  <c r="K377" i="9" s="1"/>
  <c r="J381" i="9"/>
  <c r="G381" i="9"/>
  <c r="J380" i="9"/>
  <c r="J379" i="9" s="1"/>
  <c r="J375" i="9"/>
  <c r="I375" i="9"/>
  <c r="J374" i="9"/>
  <c r="H374" i="9"/>
  <c r="G374" i="9"/>
  <c r="I374" i="9" s="1"/>
  <c r="J373" i="9"/>
  <c r="H373" i="9"/>
  <c r="H372" i="9" s="1"/>
  <c r="H371" i="9" s="1"/>
  <c r="H370" i="9" s="1"/>
  <c r="J372" i="9"/>
  <c r="J371" i="9"/>
  <c r="J370" i="9"/>
  <c r="I369" i="9"/>
  <c r="K368" i="9"/>
  <c r="J368" i="9"/>
  <c r="J367" i="9" s="1"/>
  <c r="J366" i="9" s="1"/>
  <c r="J365" i="9" s="1"/>
  <c r="H368" i="9"/>
  <c r="H367" i="9" s="1"/>
  <c r="H366" i="9" s="1"/>
  <c r="H365" i="9" s="1"/>
  <c r="G368" i="9"/>
  <c r="I368" i="9" s="1"/>
  <c r="K367" i="9"/>
  <c r="K366" i="9" s="1"/>
  <c r="K365" i="9" s="1"/>
  <c r="G367" i="9"/>
  <c r="I367" i="9" s="1"/>
  <c r="K363" i="9"/>
  <c r="K362" i="9" s="1"/>
  <c r="K361" i="9" s="1"/>
  <c r="K360" i="9" s="1"/>
  <c r="K359" i="9" s="1"/>
  <c r="K358" i="9" s="1"/>
  <c r="J363" i="9"/>
  <c r="G363" i="9"/>
  <c r="I363" i="9" s="1"/>
  <c r="J362" i="9"/>
  <c r="J361" i="9" s="1"/>
  <c r="J360" i="9" s="1"/>
  <c r="J359" i="9" s="1"/>
  <c r="J358" i="9" s="1"/>
  <c r="H362" i="9"/>
  <c r="H361" i="9" s="1"/>
  <c r="H360" i="9" s="1"/>
  <c r="H359" i="9" s="1"/>
  <c r="H358" i="9" s="1"/>
  <c r="I357" i="9"/>
  <c r="K356" i="9"/>
  <c r="J356" i="9"/>
  <c r="J355" i="9" s="1"/>
  <c r="H356" i="9"/>
  <c r="H355" i="9" s="1"/>
  <c r="G356" i="9"/>
  <c r="K355" i="9"/>
  <c r="G355" i="9"/>
  <c r="K354" i="9"/>
  <c r="J354" i="9"/>
  <c r="J353" i="9" s="1"/>
  <c r="J352" i="9" s="1"/>
  <c r="J351" i="9" s="1"/>
  <c r="J350" i="9" s="1"/>
  <c r="H353" i="9"/>
  <c r="H352" i="9" s="1"/>
  <c r="H351" i="9" s="1"/>
  <c r="H350" i="9" s="1"/>
  <c r="G354" i="9"/>
  <c r="I354" i="9" s="1"/>
  <c r="K353" i="9"/>
  <c r="K352" i="9" s="1"/>
  <c r="K351" i="9" s="1"/>
  <c r="K350" i="9" s="1"/>
  <c r="G353" i="9"/>
  <c r="K349" i="9"/>
  <c r="K348" i="9" s="1"/>
  <c r="K347" i="9" s="1"/>
  <c r="K346" i="9" s="1"/>
  <c r="K345" i="9" s="1"/>
  <c r="K344" i="9" s="1"/>
  <c r="J349" i="9"/>
  <c r="H349" i="9"/>
  <c r="H348" i="9" s="1"/>
  <c r="H347" i="9" s="1"/>
  <c r="H346" i="9" s="1"/>
  <c r="H345" i="9" s="1"/>
  <c r="H344" i="9" s="1"/>
  <c r="G349" i="9"/>
  <c r="J348" i="9"/>
  <c r="J347" i="9" s="1"/>
  <c r="J346" i="9" s="1"/>
  <c r="J345" i="9" s="1"/>
  <c r="J344" i="9" s="1"/>
  <c r="I343" i="9"/>
  <c r="J342" i="9"/>
  <c r="H342" i="9"/>
  <c r="K341" i="9"/>
  <c r="J341" i="9"/>
  <c r="G341" i="9"/>
  <c r="K339" i="9"/>
  <c r="J339" i="9"/>
  <c r="J338" i="9" s="1"/>
  <c r="J337" i="9" s="1"/>
  <c r="H339" i="9"/>
  <c r="H338" i="9" s="1"/>
  <c r="H337" i="9" s="1"/>
  <c r="G339" i="9"/>
  <c r="I339" i="9" s="1"/>
  <c r="K338" i="9"/>
  <c r="K337" i="9" s="1"/>
  <c r="G338" i="9"/>
  <c r="I338" i="9" s="1"/>
  <c r="K336" i="9"/>
  <c r="K335" i="9" s="1"/>
  <c r="K334" i="9" s="1"/>
  <c r="J336" i="9"/>
  <c r="J335" i="9" s="1"/>
  <c r="J334" i="9" s="1"/>
  <c r="H336" i="9"/>
  <c r="G336" i="9"/>
  <c r="I336" i="9" s="1"/>
  <c r="H335" i="9"/>
  <c r="H334" i="9" s="1"/>
  <c r="K332" i="9"/>
  <c r="K331" i="9" s="1"/>
  <c r="K330" i="9" s="1"/>
  <c r="J332" i="9"/>
  <c r="J331" i="9" s="1"/>
  <c r="J330" i="9" s="1"/>
  <c r="H332" i="9"/>
  <c r="G332" i="9"/>
  <c r="I332" i="9" s="1"/>
  <c r="H331" i="9"/>
  <c r="H330" i="9" s="1"/>
  <c r="K329" i="9"/>
  <c r="J329" i="9"/>
  <c r="J328" i="9" s="1"/>
  <c r="J327" i="9" s="1"/>
  <c r="H329" i="9"/>
  <c r="H328" i="9" s="1"/>
  <c r="H327" i="9" s="1"/>
  <c r="G329" i="9"/>
  <c r="I329" i="9" s="1"/>
  <c r="K328" i="9"/>
  <c r="K327" i="9" s="1"/>
  <c r="G328" i="9"/>
  <c r="I328" i="9" s="1"/>
  <c r="K326" i="9"/>
  <c r="K325" i="9" s="1"/>
  <c r="K324" i="9" s="1"/>
  <c r="K323" i="9" s="1"/>
  <c r="J326" i="9"/>
  <c r="H326" i="9"/>
  <c r="G326" i="9"/>
  <c r="I326" i="9" s="1"/>
  <c r="J325" i="9"/>
  <c r="J324" i="9" s="1"/>
  <c r="H325" i="9"/>
  <c r="H324" i="9" s="1"/>
  <c r="H323" i="9" s="1"/>
  <c r="I321" i="9"/>
  <c r="J320" i="9"/>
  <c r="H320" i="9"/>
  <c r="G320" i="9"/>
  <c r="I320" i="9" s="1"/>
  <c r="J319" i="9"/>
  <c r="H319" i="9"/>
  <c r="G319" i="9"/>
  <c r="J318" i="9"/>
  <c r="H318" i="9"/>
  <c r="G318" i="9"/>
  <c r="I318" i="9" s="1"/>
  <c r="J317" i="9"/>
  <c r="H317" i="9"/>
  <c r="G317" i="9"/>
  <c r="I316" i="9"/>
  <c r="K315" i="9"/>
  <c r="J315" i="9"/>
  <c r="J314" i="9" s="1"/>
  <c r="H315" i="9"/>
  <c r="H314" i="9" s="1"/>
  <c r="G315" i="9"/>
  <c r="I315" i="9" s="1"/>
  <c r="K314" i="9"/>
  <c r="G314" i="9"/>
  <c r="I314" i="9" s="1"/>
  <c r="I313" i="9"/>
  <c r="K312" i="9"/>
  <c r="K311" i="9" s="1"/>
  <c r="K310" i="9" s="1"/>
  <c r="K309" i="9" s="1"/>
  <c r="J312" i="9"/>
  <c r="H312" i="9"/>
  <c r="H311" i="9" s="1"/>
  <c r="H310" i="9" s="1"/>
  <c r="H309" i="9" s="1"/>
  <c r="G312" i="9"/>
  <c r="J311" i="9"/>
  <c r="J310" i="9" s="1"/>
  <c r="J309" i="9" s="1"/>
  <c r="I308" i="9"/>
  <c r="J307" i="9"/>
  <c r="H307" i="9"/>
  <c r="H306" i="9" s="1"/>
  <c r="H305" i="9" s="1"/>
  <c r="H304" i="9" s="1"/>
  <c r="G307" i="9"/>
  <c r="J306" i="9"/>
  <c r="J305" i="9" s="1"/>
  <c r="J304" i="9" s="1"/>
  <c r="G306" i="9"/>
  <c r="G305" i="9" s="1"/>
  <c r="J302" i="9"/>
  <c r="I302" i="9"/>
  <c r="K301" i="9"/>
  <c r="J301" i="9"/>
  <c r="G301" i="9"/>
  <c r="I301" i="9" s="1"/>
  <c r="K299" i="9"/>
  <c r="J299" i="9"/>
  <c r="J298" i="9" s="1"/>
  <c r="J297" i="9" s="1"/>
  <c r="J296" i="9" s="1"/>
  <c r="J295" i="9" s="1"/>
  <c r="H299" i="9"/>
  <c r="H298" i="9" s="1"/>
  <c r="H297" i="9" s="1"/>
  <c r="H296" i="9" s="1"/>
  <c r="H295" i="9" s="1"/>
  <c r="G299" i="9"/>
  <c r="I299" i="9" s="1"/>
  <c r="K298" i="9"/>
  <c r="K297" i="9" s="1"/>
  <c r="K296" i="9" s="1"/>
  <c r="K295" i="9" s="1"/>
  <c r="K288" i="9" s="1"/>
  <c r="K286" i="9" s="1"/>
  <c r="G298" i="9"/>
  <c r="I298" i="9" s="1"/>
  <c r="I294" i="9"/>
  <c r="I293" i="9"/>
  <c r="J292" i="9"/>
  <c r="H292" i="9"/>
  <c r="G292" i="9"/>
  <c r="I292" i="9" s="1"/>
  <c r="J291" i="9"/>
  <c r="H291" i="9"/>
  <c r="G291" i="9"/>
  <c r="J290" i="9"/>
  <c r="H290" i="9"/>
  <c r="G290" i="9"/>
  <c r="I290" i="9" s="1"/>
  <c r="J289" i="9"/>
  <c r="J288" i="9" s="1"/>
  <c r="J286" i="9" s="1"/>
  <c r="H289" i="9"/>
  <c r="H288" i="9" s="1"/>
  <c r="H286" i="9" s="1"/>
  <c r="G289" i="9"/>
  <c r="I289" i="9" s="1"/>
  <c r="K287" i="9"/>
  <c r="J287" i="9"/>
  <c r="H287" i="9"/>
  <c r="G287" i="9"/>
  <c r="I287" i="9" s="1"/>
  <c r="K285" i="9"/>
  <c r="J285" i="9"/>
  <c r="J284" i="9" s="1"/>
  <c r="J283" i="9" s="1"/>
  <c r="J282" i="9" s="1"/>
  <c r="J281" i="9" s="1"/>
  <c r="H285" i="9"/>
  <c r="H284" i="9" s="1"/>
  <c r="H283" i="9" s="1"/>
  <c r="H282" i="9" s="1"/>
  <c r="H281" i="9" s="1"/>
  <c r="G285" i="9"/>
  <c r="I285" i="9" s="1"/>
  <c r="K284" i="9"/>
  <c r="K283" i="9" s="1"/>
  <c r="K282" i="9" s="1"/>
  <c r="K281" i="9" s="1"/>
  <c r="G284" i="9"/>
  <c r="I284" i="9" s="1"/>
  <c r="K280" i="9"/>
  <c r="K279" i="9" s="1"/>
  <c r="K278" i="9" s="1"/>
  <c r="K277" i="9" s="1"/>
  <c r="K276" i="9" s="1"/>
  <c r="J280" i="9"/>
  <c r="H280" i="9"/>
  <c r="H279" i="9" s="1"/>
  <c r="H278" i="9" s="1"/>
  <c r="H277" i="9" s="1"/>
  <c r="H276" i="9" s="1"/>
  <c r="G280" i="9"/>
  <c r="J279" i="9"/>
  <c r="J278" i="9" s="1"/>
  <c r="J277" i="9" s="1"/>
  <c r="J276" i="9" s="1"/>
  <c r="K275" i="9"/>
  <c r="J275" i="9"/>
  <c r="J274" i="9" s="1"/>
  <c r="J273" i="9" s="1"/>
  <c r="J272" i="9" s="1"/>
  <c r="J271" i="9" s="1"/>
  <c r="H275" i="9"/>
  <c r="H274" i="9" s="1"/>
  <c r="H273" i="9" s="1"/>
  <c r="H272" i="9" s="1"/>
  <c r="H271" i="9" s="1"/>
  <c r="G275" i="9"/>
  <c r="I275" i="9" s="1"/>
  <c r="K274" i="9"/>
  <c r="K273" i="9" s="1"/>
  <c r="K272" i="9" s="1"/>
  <c r="K271" i="9" s="1"/>
  <c r="G274" i="9"/>
  <c r="I274" i="9" s="1"/>
  <c r="K270" i="9"/>
  <c r="K269" i="9" s="1"/>
  <c r="K268" i="9" s="1"/>
  <c r="K267" i="9" s="1"/>
  <c r="K266" i="9" s="1"/>
  <c r="J270" i="9"/>
  <c r="H270" i="9"/>
  <c r="H269" i="9" s="1"/>
  <c r="H268" i="9" s="1"/>
  <c r="H267" i="9" s="1"/>
  <c r="H266" i="9" s="1"/>
  <c r="G270" i="9"/>
  <c r="J269" i="9"/>
  <c r="J268" i="9" s="1"/>
  <c r="J267" i="9" s="1"/>
  <c r="J266" i="9" s="1"/>
  <c r="K265" i="9"/>
  <c r="K264" i="9" s="1"/>
  <c r="K263" i="9" s="1"/>
  <c r="K262" i="9" s="1"/>
  <c r="K261" i="9" s="1"/>
  <c r="K260" i="9" s="1"/>
  <c r="J265" i="9"/>
  <c r="G265" i="9"/>
  <c r="I265" i="9" s="1"/>
  <c r="J264" i="9"/>
  <c r="J263" i="9" s="1"/>
  <c r="J262" i="9" s="1"/>
  <c r="J261" i="9" s="1"/>
  <c r="H264" i="9"/>
  <c r="H263" i="9" s="1"/>
  <c r="H262" i="9" s="1"/>
  <c r="H261" i="9" s="1"/>
  <c r="K259" i="9"/>
  <c r="K258" i="9" s="1"/>
  <c r="K257" i="9" s="1"/>
  <c r="K256" i="9" s="1"/>
  <c r="K255" i="9" s="1"/>
  <c r="K254" i="9" s="1"/>
  <c r="J259" i="9"/>
  <c r="G259" i="9"/>
  <c r="I259" i="9" s="1"/>
  <c r="J258" i="9"/>
  <c r="J257" i="9" s="1"/>
  <c r="J256" i="9" s="1"/>
  <c r="J255" i="9" s="1"/>
  <c r="J254" i="9" s="1"/>
  <c r="H258" i="9"/>
  <c r="H257" i="9" s="1"/>
  <c r="H256" i="9" s="1"/>
  <c r="H255" i="9" s="1"/>
  <c r="H254" i="9" s="1"/>
  <c r="K253" i="9"/>
  <c r="K252" i="9" s="1"/>
  <c r="K251" i="9" s="1"/>
  <c r="K250" i="9" s="1"/>
  <c r="K249" i="9" s="1"/>
  <c r="J253" i="9"/>
  <c r="H253" i="9"/>
  <c r="G253" i="9"/>
  <c r="I253" i="9" s="1"/>
  <c r="J252" i="9"/>
  <c r="J251" i="9" s="1"/>
  <c r="J250" i="9" s="1"/>
  <c r="J249" i="9" s="1"/>
  <c r="H252" i="9"/>
  <c r="H251" i="9" s="1"/>
  <c r="H250" i="9" s="1"/>
  <c r="H249" i="9" s="1"/>
  <c r="H248" i="9"/>
  <c r="I248" i="9" s="1"/>
  <c r="K247" i="9"/>
  <c r="J247" i="9"/>
  <c r="J246" i="9" s="1"/>
  <c r="J245" i="9" s="1"/>
  <c r="J244" i="9" s="1"/>
  <c r="H247" i="9"/>
  <c r="H246" i="9" s="1"/>
  <c r="H245" i="9" s="1"/>
  <c r="H244" i="9" s="1"/>
  <c r="G247" i="9"/>
  <c r="I247" i="9" s="1"/>
  <c r="K246" i="9"/>
  <c r="K245" i="9" s="1"/>
  <c r="K244" i="9" s="1"/>
  <c r="G246" i="9"/>
  <c r="I246" i="9" s="1"/>
  <c r="H243" i="9"/>
  <c r="I243" i="9" s="1"/>
  <c r="K242" i="9"/>
  <c r="J242" i="9"/>
  <c r="H242" i="9"/>
  <c r="G242" i="9"/>
  <c r="I242" i="9" s="1"/>
  <c r="N241" i="9"/>
  <c r="M241" i="9"/>
  <c r="L241" i="9"/>
  <c r="K241" i="9"/>
  <c r="J241" i="9"/>
  <c r="J240" i="9" s="1"/>
  <c r="J239" i="9" s="1"/>
  <c r="H241" i="9"/>
  <c r="H240" i="9" s="1"/>
  <c r="H239" i="9" s="1"/>
  <c r="G241" i="9"/>
  <c r="I241" i="9" s="1"/>
  <c r="K240" i="9"/>
  <c r="K239" i="9" s="1"/>
  <c r="G240" i="9"/>
  <c r="I240" i="9" s="1"/>
  <c r="I238" i="9"/>
  <c r="K237" i="9"/>
  <c r="J237" i="9"/>
  <c r="J236" i="9" s="1"/>
  <c r="H237" i="9"/>
  <c r="H236" i="9" s="1"/>
  <c r="G237" i="9"/>
  <c r="I237" i="9" s="1"/>
  <c r="K236" i="9"/>
  <c r="G236" i="9"/>
  <c r="J235" i="9"/>
  <c r="H235" i="9"/>
  <c r="G235" i="9"/>
  <c r="I235" i="9" s="1"/>
  <c r="K234" i="9"/>
  <c r="J234" i="9"/>
  <c r="J233" i="9" s="1"/>
  <c r="J232" i="9" s="1"/>
  <c r="H234" i="9"/>
  <c r="H233" i="9" s="1"/>
  <c r="K233" i="9"/>
  <c r="K232" i="9" s="1"/>
  <c r="I231" i="9"/>
  <c r="K230" i="9"/>
  <c r="J230" i="9"/>
  <c r="J229" i="9" s="1"/>
  <c r="H230" i="9"/>
  <c r="H229" i="9" s="1"/>
  <c r="G230" i="9"/>
  <c r="I230" i="9" s="1"/>
  <c r="K229" i="9"/>
  <c r="G229" i="9"/>
  <c r="H228" i="9"/>
  <c r="H227" i="9" s="1"/>
  <c r="H226" i="9" s="1"/>
  <c r="H225" i="9" s="1"/>
  <c r="G228" i="9"/>
  <c r="I228" i="9" s="1"/>
  <c r="K227" i="9"/>
  <c r="K226" i="9" s="1"/>
  <c r="K225" i="9" s="1"/>
  <c r="J227" i="9"/>
  <c r="G227" i="9"/>
  <c r="I227" i="9" s="1"/>
  <c r="J226" i="9"/>
  <c r="G226" i="9"/>
  <c r="I226" i="9" s="1"/>
  <c r="J225" i="9"/>
  <c r="G225" i="9"/>
  <c r="I225" i="9" s="1"/>
  <c r="I224" i="9"/>
  <c r="K223" i="9"/>
  <c r="J223" i="9"/>
  <c r="H223" i="9"/>
  <c r="G223" i="9"/>
  <c r="K222" i="9"/>
  <c r="J222" i="9"/>
  <c r="H222" i="9"/>
  <c r="G222" i="9"/>
  <c r="K221" i="9"/>
  <c r="J221" i="9"/>
  <c r="H221" i="9"/>
  <c r="G221" i="9"/>
  <c r="K220" i="9"/>
  <c r="J220" i="9"/>
  <c r="H220" i="9"/>
  <c r="G220" i="9"/>
  <c r="I220" i="9" s="1"/>
  <c r="K219" i="9"/>
  <c r="J219" i="9"/>
  <c r="H219" i="9"/>
  <c r="G219" i="9"/>
  <c r="I219" i="9" s="1"/>
  <c r="K218" i="9"/>
  <c r="J218" i="9"/>
  <c r="H218" i="9"/>
  <c r="G218" i="9"/>
  <c r="I218" i="9" s="1"/>
  <c r="I217" i="9"/>
  <c r="J216" i="9"/>
  <c r="H216" i="9"/>
  <c r="G216" i="9"/>
  <c r="I216" i="9" s="1"/>
  <c r="J215" i="9"/>
  <c r="H215" i="9"/>
  <c r="G215" i="9"/>
  <c r="I215" i="9" s="1"/>
  <c r="J214" i="9"/>
  <c r="H214" i="9"/>
  <c r="G214" i="9"/>
  <c r="I214" i="9" s="1"/>
  <c r="H213" i="9"/>
  <c r="I213" i="9" s="1"/>
  <c r="K212" i="9"/>
  <c r="J212" i="9"/>
  <c r="H212" i="9"/>
  <c r="G212" i="9"/>
  <c r="I212" i="9" s="1"/>
  <c r="K211" i="9"/>
  <c r="J211" i="9"/>
  <c r="H211" i="9"/>
  <c r="G211" i="9"/>
  <c r="I211" i="9" s="1"/>
  <c r="K210" i="9"/>
  <c r="J210" i="9"/>
  <c r="J209" i="9" s="1"/>
  <c r="J208" i="9" s="1"/>
  <c r="J207" i="9" s="1"/>
  <c r="G210" i="9"/>
  <c r="K209" i="9"/>
  <c r="H209" i="9"/>
  <c r="G209" i="9"/>
  <c r="K208" i="9"/>
  <c r="H208" i="9"/>
  <c r="G208" i="9"/>
  <c r="K207" i="9"/>
  <c r="H207" i="9"/>
  <c r="G207" i="9"/>
  <c r="I206" i="9"/>
  <c r="K205" i="9"/>
  <c r="J205" i="9"/>
  <c r="H205" i="9"/>
  <c r="G205" i="9"/>
  <c r="I205" i="9" s="1"/>
  <c r="K204" i="9"/>
  <c r="J204" i="9"/>
  <c r="H204" i="9"/>
  <c r="G204" i="9"/>
  <c r="I204" i="9" s="1"/>
  <c r="K203" i="9"/>
  <c r="J203" i="9"/>
  <c r="H203" i="9"/>
  <c r="G203" i="9"/>
  <c r="I203" i="9" s="1"/>
  <c r="I202" i="9"/>
  <c r="K201" i="9"/>
  <c r="J201" i="9"/>
  <c r="H201" i="9"/>
  <c r="G201" i="9"/>
  <c r="K200" i="9"/>
  <c r="J200" i="9"/>
  <c r="H200" i="9"/>
  <c r="G200" i="9"/>
  <c r="I200" i="9" s="1"/>
  <c r="K199" i="9"/>
  <c r="J199" i="9"/>
  <c r="H199" i="9"/>
  <c r="G199" i="9"/>
  <c r="I199" i="9" s="1"/>
  <c r="K198" i="9"/>
  <c r="J198" i="9"/>
  <c r="H198" i="9"/>
  <c r="G198" i="9"/>
  <c r="I198" i="9" s="1"/>
  <c r="K197" i="9"/>
  <c r="J197" i="9"/>
  <c r="H197" i="9"/>
  <c r="G197" i="9"/>
  <c r="I197" i="9" s="1"/>
  <c r="K196" i="9"/>
  <c r="J196" i="9"/>
  <c r="H196" i="9"/>
  <c r="G196" i="9"/>
  <c r="I196" i="9" s="1"/>
  <c r="K195" i="9"/>
  <c r="J195" i="9"/>
  <c r="J194" i="9" s="1"/>
  <c r="J193" i="9" s="1"/>
  <c r="J189" i="9" s="1"/>
  <c r="I195" i="9"/>
  <c r="K194" i="9"/>
  <c r="H194" i="9"/>
  <c r="G194" i="9"/>
  <c r="K193" i="9"/>
  <c r="H193" i="9"/>
  <c r="G193" i="9"/>
  <c r="I193" i="9" s="1"/>
  <c r="K192" i="9"/>
  <c r="J192" i="9"/>
  <c r="H192" i="9"/>
  <c r="G192" i="9"/>
  <c r="I192" i="9" s="1"/>
  <c r="K191" i="9"/>
  <c r="J191" i="9"/>
  <c r="H191" i="9"/>
  <c r="G191" i="9"/>
  <c r="I191" i="9" s="1"/>
  <c r="K190" i="9"/>
  <c r="J190" i="9"/>
  <c r="H190" i="9"/>
  <c r="G190" i="9"/>
  <c r="I190" i="9" s="1"/>
  <c r="K189" i="9"/>
  <c r="H189" i="9"/>
  <c r="I188" i="9"/>
  <c r="J187" i="9"/>
  <c r="H187" i="9"/>
  <c r="G187" i="9"/>
  <c r="I187" i="9" s="1"/>
  <c r="J186" i="9"/>
  <c r="H186" i="9"/>
  <c r="G186" i="9"/>
  <c r="I186" i="9" s="1"/>
  <c r="I185" i="9"/>
  <c r="J184" i="9"/>
  <c r="H184" i="9"/>
  <c r="G184" i="9"/>
  <c r="I184" i="9" s="1"/>
  <c r="J183" i="9"/>
  <c r="H183" i="9"/>
  <c r="G183" i="9"/>
  <c r="I183" i="9" s="1"/>
  <c r="I182" i="9"/>
  <c r="J181" i="9"/>
  <c r="H181" i="9"/>
  <c r="G181" i="9"/>
  <c r="I181" i="9" s="1"/>
  <c r="J180" i="9"/>
  <c r="H180" i="9"/>
  <c r="G180" i="9"/>
  <c r="G179" i="9"/>
  <c r="K178" i="9"/>
  <c r="J178" i="9"/>
  <c r="J177" i="9" s="1"/>
  <c r="J176" i="9" s="1"/>
  <c r="H178" i="9"/>
  <c r="H177" i="9" s="1"/>
  <c r="H176" i="9" s="1"/>
  <c r="G178" i="9"/>
  <c r="I178" i="9" s="1"/>
  <c r="K177" i="9"/>
  <c r="K176" i="9" s="1"/>
  <c r="G177" i="9"/>
  <c r="I177" i="9" s="1"/>
  <c r="K175" i="9"/>
  <c r="K174" i="9" s="1"/>
  <c r="K173" i="9" s="1"/>
  <c r="K172" i="9" s="1"/>
  <c r="J175" i="9"/>
  <c r="H175" i="9"/>
  <c r="H174" i="9" s="1"/>
  <c r="H173" i="9" s="1"/>
  <c r="H172" i="9" s="1"/>
  <c r="G175" i="9"/>
  <c r="J174" i="9"/>
  <c r="J173" i="9" s="1"/>
  <c r="K171" i="9"/>
  <c r="J171" i="9"/>
  <c r="H171" i="9"/>
  <c r="G171" i="9"/>
  <c r="K170" i="9"/>
  <c r="K169" i="9" s="1"/>
  <c r="J170" i="9"/>
  <c r="H170" i="9"/>
  <c r="G170" i="9"/>
  <c r="G169" i="9" s="1"/>
  <c r="J169" i="9"/>
  <c r="H169" i="9"/>
  <c r="K168" i="9"/>
  <c r="K167" i="9" s="1"/>
  <c r="K166" i="9" s="1"/>
  <c r="K165" i="9" s="1"/>
  <c r="J168" i="9"/>
  <c r="H168" i="9"/>
  <c r="H167" i="9" s="1"/>
  <c r="H166" i="9" s="1"/>
  <c r="H165" i="9" s="1"/>
  <c r="G168" i="9"/>
  <c r="G167" i="9" s="1"/>
  <c r="J167" i="9"/>
  <c r="J166" i="9" s="1"/>
  <c r="J165" i="9" s="1"/>
  <c r="K164" i="9"/>
  <c r="K163" i="9" s="1"/>
  <c r="J164" i="9"/>
  <c r="H164" i="9"/>
  <c r="H163" i="9" s="1"/>
  <c r="G164" i="9"/>
  <c r="G163" i="9" s="1"/>
  <c r="J163" i="9"/>
  <c r="K162" i="9"/>
  <c r="K161" i="9" s="1"/>
  <c r="K160" i="9" s="1"/>
  <c r="J162" i="9"/>
  <c r="H162" i="9"/>
  <c r="H161" i="9" s="1"/>
  <c r="G162" i="9"/>
  <c r="G161" i="9" s="1"/>
  <c r="J161" i="9"/>
  <c r="J160" i="9" s="1"/>
  <c r="K159" i="9"/>
  <c r="J159" i="9"/>
  <c r="J158" i="9" s="1"/>
  <c r="J157" i="9" s="1"/>
  <c r="H158" i="9"/>
  <c r="H157" i="9" s="1"/>
  <c r="I159" i="9"/>
  <c r="K158" i="9"/>
  <c r="K157" i="9" s="1"/>
  <c r="G158" i="9"/>
  <c r="G157" i="9" s="1"/>
  <c r="I156" i="9"/>
  <c r="J155" i="9"/>
  <c r="H155" i="9"/>
  <c r="G155" i="9"/>
  <c r="I155" i="9" s="1"/>
  <c r="J154" i="9"/>
  <c r="H154" i="9"/>
  <c r="G154" i="9"/>
  <c r="I154" i="9" s="1"/>
  <c r="K153" i="9"/>
  <c r="J153" i="9"/>
  <c r="J152" i="9" s="1"/>
  <c r="J151" i="9" s="1"/>
  <c r="H152" i="9"/>
  <c r="H151" i="9" s="1"/>
  <c r="I153" i="9"/>
  <c r="K152" i="9"/>
  <c r="K151" i="9" s="1"/>
  <c r="K150" i="9" s="1"/>
  <c r="G152" i="9"/>
  <c r="G151" i="9" s="1"/>
  <c r="I149" i="9"/>
  <c r="J148" i="9"/>
  <c r="H148" i="9"/>
  <c r="G148" i="9"/>
  <c r="I148" i="9" s="1"/>
  <c r="J147" i="9"/>
  <c r="H147" i="9"/>
  <c r="G147" i="9"/>
  <c r="I147" i="9" s="1"/>
  <c r="J146" i="9"/>
  <c r="H146" i="9"/>
  <c r="G146" i="9"/>
  <c r="I145" i="9"/>
  <c r="J144" i="9"/>
  <c r="H144" i="9"/>
  <c r="H143" i="9" s="1"/>
  <c r="G144" i="9"/>
  <c r="J143" i="9"/>
  <c r="G143" i="9"/>
  <c r="K142" i="9"/>
  <c r="J142" i="9"/>
  <c r="J141" i="9" s="1"/>
  <c r="J140" i="9" s="1"/>
  <c r="J139" i="9" s="1"/>
  <c r="H142" i="9"/>
  <c r="H141" i="9" s="1"/>
  <c r="H140" i="9" s="1"/>
  <c r="G142" i="9"/>
  <c r="I142" i="9" s="1"/>
  <c r="K141" i="9"/>
  <c r="K140" i="9" s="1"/>
  <c r="K139" i="9" s="1"/>
  <c r="G141" i="9"/>
  <c r="G140" i="9" s="1"/>
  <c r="I138" i="9"/>
  <c r="K137" i="9"/>
  <c r="J137" i="9"/>
  <c r="J136" i="9" s="1"/>
  <c r="J135" i="9" s="1"/>
  <c r="H137" i="9"/>
  <c r="H136" i="9" s="1"/>
  <c r="H135" i="9" s="1"/>
  <c r="G137" i="9"/>
  <c r="I137" i="9" s="1"/>
  <c r="K136" i="9"/>
  <c r="K135" i="9" s="1"/>
  <c r="G136" i="9"/>
  <c r="G135" i="9" s="1"/>
  <c r="I134" i="9"/>
  <c r="J133" i="9"/>
  <c r="H133" i="9"/>
  <c r="G133" i="9"/>
  <c r="I133" i="9" s="1"/>
  <c r="J132" i="9"/>
  <c r="H132" i="9"/>
  <c r="G132" i="9"/>
  <c r="I132" i="9" s="1"/>
  <c r="J131" i="9"/>
  <c r="H131" i="9"/>
  <c r="G131" i="9"/>
  <c r="K130" i="9"/>
  <c r="J130" i="9"/>
  <c r="J129" i="9" s="1"/>
  <c r="J128" i="9" s="1"/>
  <c r="J127" i="9" s="1"/>
  <c r="H130" i="9"/>
  <c r="H129" i="9" s="1"/>
  <c r="H128" i="9" s="1"/>
  <c r="H127" i="9" s="1"/>
  <c r="G130" i="9"/>
  <c r="I130" i="9" s="1"/>
  <c r="K129" i="9"/>
  <c r="K128" i="9" s="1"/>
  <c r="K127" i="9" s="1"/>
  <c r="G129" i="9"/>
  <c r="G128" i="9" s="1"/>
  <c r="I126" i="9"/>
  <c r="J125" i="9"/>
  <c r="H125" i="9"/>
  <c r="G125" i="9"/>
  <c r="I125" i="9" s="1"/>
  <c r="J124" i="9"/>
  <c r="H124" i="9"/>
  <c r="G124" i="9"/>
  <c r="J123" i="9"/>
  <c r="H123" i="9"/>
  <c r="G123" i="9"/>
  <c r="I123" i="9" s="1"/>
  <c r="I122" i="9"/>
  <c r="K121" i="9"/>
  <c r="K120" i="9" s="1"/>
  <c r="J121" i="9"/>
  <c r="H121" i="9"/>
  <c r="G121" i="9"/>
  <c r="G120" i="9" s="1"/>
  <c r="J120" i="9"/>
  <c r="H120" i="9"/>
  <c r="I119" i="9"/>
  <c r="K118" i="9"/>
  <c r="J118" i="9"/>
  <c r="H118" i="9"/>
  <c r="G118" i="9"/>
  <c r="I118" i="9" s="1"/>
  <c r="I117" i="9"/>
  <c r="K116" i="9"/>
  <c r="J116" i="9"/>
  <c r="J115" i="9" s="1"/>
  <c r="H116" i="9"/>
  <c r="H115" i="9" s="1"/>
  <c r="G116" i="9"/>
  <c r="I116" i="9" s="1"/>
  <c r="K115" i="9"/>
  <c r="G115" i="9"/>
  <c r="K114" i="9"/>
  <c r="J114" i="9"/>
  <c r="J113" i="9" s="1"/>
  <c r="J112" i="9" s="1"/>
  <c r="J111" i="9" s="1"/>
  <c r="H113" i="9"/>
  <c r="H112" i="9" s="1"/>
  <c r="I114" i="9"/>
  <c r="K113" i="9"/>
  <c r="K112" i="9" s="1"/>
  <c r="K111" i="9" s="1"/>
  <c r="G113" i="9"/>
  <c r="G112" i="9" s="1"/>
  <c r="K110" i="9"/>
  <c r="J110" i="9"/>
  <c r="G110" i="9"/>
  <c r="I110" i="9" s="1"/>
  <c r="K109" i="9"/>
  <c r="J109" i="9"/>
  <c r="J108" i="9" s="1"/>
  <c r="J107" i="9" s="1"/>
  <c r="H109" i="9"/>
  <c r="H108" i="9" s="1"/>
  <c r="H107" i="9" s="1"/>
  <c r="K108" i="9"/>
  <c r="K107" i="9" s="1"/>
  <c r="I106" i="9"/>
  <c r="K105" i="9"/>
  <c r="J105" i="9"/>
  <c r="J104" i="9" s="1"/>
  <c r="J103" i="9" s="1"/>
  <c r="H105" i="9"/>
  <c r="H104" i="9" s="1"/>
  <c r="H103" i="9" s="1"/>
  <c r="G105" i="9"/>
  <c r="I105" i="9" s="1"/>
  <c r="K104" i="9"/>
  <c r="K103" i="9" s="1"/>
  <c r="G104" i="9"/>
  <c r="G103" i="9" s="1"/>
  <c r="I102" i="9"/>
  <c r="K101" i="9"/>
  <c r="J101" i="9"/>
  <c r="J100" i="9" s="1"/>
  <c r="J99" i="9" s="1"/>
  <c r="H101" i="9"/>
  <c r="H100" i="9" s="1"/>
  <c r="H99" i="9" s="1"/>
  <c r="G101" i="9"/>
  <c r="I101" i="9" s="1"/>
  <c r="K100" i="9"/>
  <c r="K99" i="9" s="1"/>
  <c r="G100" i="9"/>
  <c r="G99" i="9" s="1"/>
  <c r="K96" i="9"/>
  <c r="K95" i="9" s="1"/>
  <c r="K94" i="9" s="1"/>
  <c r="K93" i="9" s="1"/>
  <c r="K92" i="9" s="1"/>
  <c r="K91" i="9" s="1"/>
  <c r="J96" i="9"/>
  <c r="G95" i="9"/>
  <c r="J95" i="9"/>
  <c r="J94" i="9" s="1"/>
  <c r="J93" i="9" s="1"/>
  <c r="J92" i="9" s="1"/>
  <c r="J91" i="9" s="1"/>
  <c r="H95" i="9"/>
  <c r="H94" i="9" s="1"/>
  <c r="H93" i="9" s="1"/>
  <c r="H92" i="9" s="1"/>
  <c r="H91" i="9" s="1"/>
  <c r="I90" i="9"/>
  <c r="K89" i="9"/>
  <c r="J89" i="9"/>
  <c r="J88" i="9" s="1"/>
  <c r="J87" i="9" s="1"/>
  <c r="H89" i="9"/>
  <c r="H88" i="9" s="1"/>
  <c r="H87" i="9" s="1"/>
  <c r="G89" i="9"/>
  <c r="I89" i="9" s="1"/>
  <c r="K88" i="9"/>
  <c r="K87" i="9" s="1"/>
  <c r="G88" i="9"/>
  <c r="G87" i="9" s="1"/>
  <c r="J86" i="9"/>
  <c r="H86" i="9"/>
  <c r="G86" i="9"/>
  <c r="I86" i="9" s="1"/>
  <c r="J85" i="9"/>
  <c r="H85" i="9"/>
  <c r="G85" i="9"/>
  <c r="I85" i="9" s="1"/>
  <c r="I84" i="9"/>
  <c r="J83" i="9"/>
  <c r="H83" i="9"/>
  <c r="G83" i="9"/>
  <c r="I83" i="9" s="1"/>
  <c r="J82" i="9"/>
  <c r="H82" i="9"/>
  <c r="G82" i="9"/>
  <c r="I81" i="9"/>
  <c r="J80" i="9"/>
  <c r="H80" i="9"/>
  <c r="G80" i="9"/>
  <c r="I80" i="9" s="1"/>
  <c r="J79" i="9"/>
  <c r="H79" i="9"/>
  <c r="G79" i="9"/>
  <c r="J78" i="9"/>
  <c r="H78" i="9"/>
  <c r="I77" i="9"/>
  <c r="J76" i="9"/>
  <c r="H76" i="9"/>
  <c r="G76" i="9"/>
  <c r="I76" i="9" s="1"/>
  <c r="J75" i="9"/>
  <c r="H75" i="9"/>
  <c r="G75" i="9"/>
  <c r="J74" i="9"/>
  <c r="H74" i="9"/>
  <c r="G74" i="9"/>
  <c r="I74" i="9" s="1"/>
  <c r="I73" i="9"/>
  <c r="J72" i="9"/>
  <c r="H72" i="9"/>
  <c r="G72" i="9"/>
  <c r="I72" i="9" s="1"/>
  <c r="J71" i="9"/>
  <c r="H71" i="9"/>
  <c r="G71" i="9"/>
  <c r="I71" i="9" s="1"/>
  <c r="I70" i="9"/>
  <c r="J69" i="9"/>
  <c r="H69" i="9"/>
  <c r="G69" i="9"/>
  <c r="I69" i="9" s="1"/>
  <c r="J68" i="9"/>
  <c r="H68" i="9"/>
  <c r="G68" i="9"/>
  <c r="I68" i="9" s="1"/>
  <c r="G67" i="9"/>
  <c r="K66" i="9"/>
  <c r="J66" i="9"/>
  <c r="J65" i="9" s="1"/>
  <c r="J64" i="9" s="1"/>
  <c r="H66" i="9"/>
  <c r="H65" i="9" s="1"/>
  <c r="H64" i="9" s="1"/>
  <c r="G66" i="9"/>
  <c r="I66" i="9" s="1"/>
  <c r="K65" i="9"/>
  <c r="K64" i="9" s="1"/>
  <c r="G65" i="9"/>
  <c r="G64" i="9" s="1"/>
  <c r="K60" i="9"/>
  <c r="J60" i="9"/>
  <c r="J59" i="9" s="1"/>
  <c r="J58" i="9" s="1"/>
  <c r="J57" i="9" s="1"/>
  <c r="I60" i="9"/>
  <c r="K59" i="9"/>
  <c r="K58" i="9" s="1"/>
  <c r="K57" i="9" s="1"/>
  <c r="K51" i="9" s="1"/>
  <c r="H59" i="9"/>
  <c r="G59" i="9"/>
  <c r="G58" i="9" s="1"/>
  <c r="H58" i="9"/>
  <c r="H57" i="9" s="1"/>
  <c r="I56" i="9"/>
  <c r="I55" i="9"/>
  <c r="J54" i="9"/>
  <c r="J53" i="9" s="1"/>
  <c r="J52" i="9" s="1"/>
  <c r="H54" i="9"/>
  <c r="G54" i="9"/>
  <c r="I54" i="9" s="1"/>
  <c r="H53" i="9"/>
  <c r="H52" i="9" s="1"/>
  <c r="I50" i="9"/>
  <c r="J49" i="9"/>
  <c r="J48" i="9" s="1"/>
  <c r="J47" i="9" s="1"/>
  <c r="H49" i="9"/>
  <c r="G49" i="9"/>
  <c r="I49" i="9" s="1"/>
  <c r="H48" i="9"/>
  <c r="H47" i="9" s="1"/>
  <c r="K46" i="9"/>
  <c r="J46" i="9"/>
  <c r="J45" i="9" s="1"/>
  <c r="J44" i="9" s="1"/>
  <c r="J43" i="9" s="1"/>
  <c r="H45" i="9"/>
  <c r="H44" i="9" s="1"/>
  <c r="I46" i="9"/>
  <c r="K45" i="9"/>
  <c r="K44" i="9" s="1"/>
  <c r="K43" i="9" s="1"/>
  <c r="K42" i="9" s="1"/>
  <c r="K41" i="9" s="1"/>
  <c r="G45" i="9"/>
  <c r="G44" i="9" s="1"/>
  <c r="N41" i="9"/>
  <c r="L41" i="9"/>
  <c r="I40" i="9"/>
  <c r="K39" i="9"/>
  <c r="J39" i="9"/>
  <c r="J38" i="9" s="1"/>
  <c r="J37" i="9" s="1"/>
  <c r="J36" i="9" s="1"/>
  <c r="J35" i="9" s="1"/>
  <c r="H39" i="9"/>
  <c r="H38" i="9" s="1"/>
  <c r="H37" i="9" s="1"/>
  <c r="H36" i="9" s="1"/>
  <c r="H35" i="9" s="1"/>
  <c r="G39" i="9"/>
  <c r="I39" i="9" s="1"/>
  <c r="K38" i="9"/>
  <c r="K37" i="9" s="1"/>
  <c r="K36" i="9" s="1"/>
  <c r="K35" i="9" s="1"/>
  <c r="G38" i="9"/>
  <c r="G37" i="9" s="1"/>
  <c r="I34" i="9"/>
  <c r="J33" i="9"/>
  <c r="H33" i="9"/>
  <c r="G33" i="9"/>
  <c r="J32" i="9"/>
  <c r="H32" i="9"/>
  <c r="G32" i="9"/>
  <c r="I32" i="9" s="1"/>
  <c r="J31" i="9"/>
  <c r="H31" i="9"/>
  <c r="G31" i="9"/>
  <c r="K30" i="9"/>
  <c r="J30" i="9"/>
  <c r="J22" i="9" s="1"/>
  <c r="G30" i="9"/>
  <c r="I30" i="9" s="1"/>
  <c r="K29" i="9"/>
  <c r="K28" i="9" s="1"/>
  <c r="K27" i="9" s="1"/>
  <c r="K26" i="9" s="1"/>
  <c r="K25" i="9" s="1"/>
  <c r="J29" i="9"/>
  <c r="J28" i="9" s="1"/>
  <c r="J27" i="9" s="1"/>
  <c r="J26" i="9" s="1"/>
  <c r="J25" i="9" s="1"/>
  <c r="H29" i="9"/>
  <c r="H28" i="9" s="1"/>
  <c r="H27" i="9" s="1"/>
  <c r="H26" i="9" s="1"/>
  <c r="H25" i="9" s="1"/>
  <c r="K24" i="9"/>
  <c r="K19" i="9" s="1"/>
  <c r="G24" i="9"/>
  <c r="G19" i="9" s="1"/>
  <c r="K23" i="9"/>
  <c r="J23" i="9"/>
  <c r="M18" i="9" s="1"/>
  <c r="H23" i="9"/>
  <c r="G23" i="9"/>
  <c r="K22" i="9"/>
  <c r="K17" i="9" s="1"/>
  <c r="G22" i="9"/>
  <c r="K21" i="9"/>
  <c r="K20" i="9"/>
  <c r="J20" i="9"/>
  <c r="H20" i="9"/>
  <c r="G20" i="9"/>
  <c r="I20" i="9" s="1"/>
  <c r="N19" i="9"/>
  <c r="J18" i="9"/>
  <c r="N17" i="9"/>
  <c r="H654" i="8"/>
  <c r="H160" i="9" l="1"/>
  <c r="J576" i="9"/>
  <c r="J575" i="9" s="1"/>
  <c r="J574" i="9" s="1"/>
  <c r="J573" i="9" s="1"/>
  <c r="K602" i="9"/>
  <c r="N573" i="9"/>
  <c r="I305" i="9"/>
  <c r="G304" i="9"/>
  <c r="I304" i="9" s="1"/>
  <c r="K573" i="9"/>
  <c r="I31" i="9"/>
  <c r="I33" i="9"/>
  <c r="G48" i="9"/>
  <c r="G53" i="9"/>
  <c r="H51" i="9"/>
  <c r="H67" i="9"/>
  <c r="I79" i="9"/>
  <c r="I131" i="9"/>
  <c r="H139" i="9"/>
  <c r="I144" i="9"/>
  <c r="I146" i="9"/>
  <c r="I180" i="9"/>
  <c r="H179" i="9"/>
  <c r="I194" i="9"/>
  <c r="I307" i="9"/>
  <c r="I312" i="9"/>
  <c r="I317" i="9"/>
  <c r="I319" i="9"/>
  <c r="I388" i="9"/>
  <c r="I404" i="9"/>
  <c r="J412" i="9"/>
  <c r="I435" i="9"/>
  <c r="I474" i="9"/>
  <c r="I582" i="9"/>
  <c r="H576" i="9"/>
  <c r="H575" i="9" s="1"/>
  <c r="H574" i="9" s="1"/>
  <c r="H573" i="9" s="1"/>
  <c r="I602" i="9"/>
  <c r="I603" i="9"/>
  <c r="I604" i="9"/>
  <c r="I605" i="9"/>
  <c r="G633" i="9"/>
  <c r="G637" i="9"/>
  <c r="J933" i="9"/>
  <c r="J915" i="9" s="1"/>
  <c r="J981" i="9"/>
  <c r="J980" i="9" s="1"/>
  <c r="J979" i="9" s="1"/>
  <c r="J978" i="9" s="1"/>
  <c r="J977" i="9" s="1"/>
  <c r="J1111" i="9"/>
  <c r="I1136" i="9"/>
  <c r="G1135" i="9"/>
  <c r="J1135" i="9"/>
  <c r="J1134" i="9" s="1"/>
  <c r="I1249" i="9"/>
  <c r="H1328" i="9"/>
  <c r="G21" i="9"/>
  <c r="I23" i="9"/>
  <c r="J42" i="9"/>
  <c r="J41" i="9" s="1"/>
  <c r="J51" i="9"/>
  <c r="I67" i="9"/>
  <c r="J67" i="9"/>
  <c r="J63" i="9" s="1"/>
  <c r="J62" i="9" s="1"/>
  <c r="J61" i="9" s="1"/>
  <c r="I75" i="9"/>
  <c r="G78" i="9"/>
  <c r="I78" i="9" s="1"/>
  <c r="I124" i="9"/>
  <c r="I143" i="9"/>
  <c r="H24" i="9"/>
  <c r="I163" i="9"/>
  <c r="I169" i="9"/>
  <c r="I171" i="9"/>
  <c r="I175" i="9"/>
  <c r="I179" i="9"/>
  <c r="J179" i="9"/>
  <c r="I201" i="9"/>
  <c r="I221" i="9"/>
  <c r="I222" i="9"/>
  <c r="I223" i="9"/>
  <c r="H260" i="9"/>
  <c r="I270" i="9"/>
  <c r="I280" i="9"/>
  <c r="I291" i="9"/>
  <c r="I306" i="9"/>
  <c r="J333" i="9"/>
  <c r="J340" i="9"/>
  <c r="I349" i="9"/>
  <c r="I356" i="9"/>
  <c r="G373" i="9"/>
  <c r="G403" i="9"/>
  <c r="I405" i="9"/>
  <c r="I411" i="9"/>
  <c r="I415" i="9"/>
  <c r="I430" i="9"/>
  <c r="I439" i="9"/>
  <c r="I465" i="9"/>
  <c r="I466" i="9"/>
  <c r="I467" i="9"/>
  <c r="I468" i="9"/>
  <c r="I469" i="9"/>
  <c r="I470" i="9"/>
  <c r="I471" i="9"/>
  <c r="G473" i="9"/>
  <c r="I473" i="9" s="1"/>
  <c r="I475" i="9"/>
  <c r="I482" i="9"/>
  <c r="I490" i="9"/>
  <c r="I499" i="9"/>
  <c r="I506" i="9"/>
  <c r="J520" i="9"/>
  <c r="J534" i="9"/>
  <c r="I572" i="9"/>
  <c r="G581" i="9"/>
  <c r="I581" i="9" s="1"/>
  <c r="I583" i="9"/>
  <c r="K631" i="9"/>
  <c r="K630" i="9" s="1"/>
  <c r="K629" i="9" s="1"/>
  <c r="H915" i="9"/>
  <c r="K1023" i="9"/>
  <c r="N1018" i="9"/>
  <c r="J1101" i="9"/>
  <c r="M1018" i="9" s="1"/>
  <c r="I1158" i="9"/>
  <c r="G1157" i="9"/>
  <c r="K1248" i="9"/>
  <c r="J1328" i="9"/>
  <c r="I721" i="9"/>
  <c r="H754" i="9"/>
  <c r="I837" i="9"/>
  <c r="I838" i="9"/>
  <c r="K836" i="9"/>
  <c r="K835" i="9" s="1"/>
  <c r="K834" i="9" s="1"/>
  <c r="K833" i="9" s="1"/>
  <c r="I859" i="9"/>
  <c r="I863" i="9"/>
  <c r="I864" i="9"/>
  <c r="I873" i="9"/>
  <c r="I880" i="9"/>
  <c r="I888" i="9"/>
  <c r="I890" i="9"/>
  <c r="I891" i="9"/>
  <c r="I892" i="9"/>
  <c r="I902" i="9"/>
  <c r="G954" i="9"/>
  <c r="K977" i="9"/>
  <c r="H981" i="9"/>
  <c r="H980" i="9" s="1"/>
  <c r="H979" i="9" s="1"/>
  <c r="H978" i="9" s="1"/>
  <c r="H977" i="9" s="1"/>
  <c r="G1032" i="9"/>
  <c r="I1064" i="9"/>
  <c r="I1078" i="9"/>
  <c r="I1092" i="9"/>
  <c r="G1108" i="9"/>
  <c r="G1112" i="9"/>
  <c r="I1138" i="9"/>
  <c r="I1140" i="9"/>
  <c r="I1141" i="9"/>
  <c r="I1142" i="9"/>
  <c r="I1154" i="9"/>
  <c r="I1160" i="9"/>
  <c r="K1197" i="9"/>
  <c r="K1196" i="9" s="1"/>
  <c r="I1251" i="9"/>
  <c r="I1269" i="9"/>
  <c r="I1270" i="9"/>
  <c r="I1271" i="9"/>
  <c r="G1292" i="9"/>
  <c r="I1292" i="9" s="1"/>
  <c r="I1297" i="9"/>
  <c r="G1300" i="9"/>
  <c r="I1300" i="9" s="1"/>
  <c r="G1303" i="9"/>
  <c r="I1303" i="9" s="1"/>
  <c r="I1325" i="9"/>
  <c r="I1326" i="9"/>
  <c r="G1338" i="9"/>
  <c r="G1342" i="9"/>
  <c r="H378" i="9"/>
  <c r="H377" i="9" s="1"/>
  <c r="G632" i="11"/>
  <c r="I633" i="11"/>
  <c r="I379" i="11"/>
  <c r="G367" i="11"/>
  <c r="I367" i="11" s="1"/>
  <c r="I672" i="9"/>
  <c r="I673" i="9"/>
  <c r="I687" i="9"/>
  <c r="I728" i="9"/>
  <c r="I740" i="9"/>
  <c r="G744" i="9"/>
  <c r="K754" i="9"/>
  <c r="I839" i="9"/>
  <c r="I922" i="9"/>
  <c r="G925" i="9"/>
  <c r="I936" i="9"/>
  <c r="I937" i="9"/>
  <c r="I972" i="9"/>
  <c r="I973" i="9"/>
  <c r="I974" i="9"/>
  <c r="I975" i="9"/>
  <c r="I984" i="9"/>
  <c r="G987" i="9"/>
  <c r="G1000" i="9"/>
  <c r="I1073" i="9"/>
  <c r="I1137" i="9"/>
  <c r="I1148" i="9"/>
  <c r="I1149" i="9"/>
  <c r="I1150" i="9"/>
  <c r="I1151" i="9"/>
  <c r="I1159" i="9"/>
  <c r="I1186" i="9"/>
  <c r="I1194" i="9"/>
  <c r="I1215" i="9"/>
  <c r="I1216" i="9"/>
  <c r="I1224" i="9"/>
  <c r="I1225" i="9"/>
  <c r="I1226" i="9"/>
  <c r="I1227" i="9"/>
  <c r="G1235" i="9"/>
  <c r="I1250" i="9"/>
  <c r="I1296" i="9"/>
  <c r="I1358" i="9"/>
  <c r="G1363" i="9"/>
  <c r="H341" i="9"/>
  <c r="H22" i="9"/>
  <c r="H452" i="9"/>
  <c r="H445" i="9" s="1"/>
  <c r="G919" i="11"/>
  <c r="I919" i="11" s="1"/>
  <c r="I920" i="11"/>
  <c r="G837" i="11"/>
  <c r="I838" i="11"/>
  <c r="I17" i="11"/>
  <c r="G16" i="11"/>
  <c r="I16" i="11" s="1"/>
  <c r="G1027" i="11"/>
  <c r="I1028" i="11"/>
  <c r="G1147" i="11"/>
  <c r="I303" i="11"/>
  <c r="L16" i="11"/>
  <c r="I983" i="11"/>
  <c r="G982" i="11"/>
  <c r="I898" i="11"/>
  <c r="G897" i="11"/>
  <c r="I897" i="11" s="1"/>
  <c r="I576" i="11"/>
  <c r="I347" i="11"/>
  <c r="L343" i="11"/>
  <c r="I25" i="11"/>
  <c r="L21" i="11"/>
  <c r="G1351" i="11"/>
  <c r="I1351" i="11" s="1"/>
  <c r="I1352" i="11"/>
  <c r="I1001" i="11"/>
  <c r="G936" i="11"/>
  <c r="L1147" i="11"/>
  <c r="I746" i="10"/>
  <c r="G737" i="10"/>
  <c r="I737" i="10" s="1"/>
  <c r="M16" i="10"/>
  <c r="K16" i="10"/>
  <c r="G21" i="10"/>
  <c r="I21" i="10" s="1"/>
  <c r="L19" i="10"/>
  <c r="G1173" i="10"/>
  <c r="I1174" i="10"/>
  <c r="I150" i="10"/>
  <c r="G98" i="10"/>
  <c r="I98" i="10" s="1"/>
  <c r="I52" i="10"/>
  <c r="G51" i="10"/>
  <c r="I51" i="10" s="1"/>
  <c r="I67" i="10"/>
  <c r="G63" i="10"/>
  <c r="I406" i="10"/>
  <c r="G405" i="10"/>
  <c r="I565" i="10"/>
  <c r="G564" i="10"/>
  <c r="I564" i="10" s="1"/>
  <c r="I1360" i="10"/>
  <c r="G1359" i="10"/>
  <c r="I293" i="10"/>
  <c r="G292" i="10"/>
  <c r="I292" i="10" s="1"/>
  <c r="I460" i="10"/>
  <c r="G455" i="10"/>
  <c r="I455" i="10" s="1"/>
  <c r="I47" i="10"/>
  <c r="G42" i="10"/>
  <c r="I927" i="10"/>
  <c r="G922" i="10"/>
  <c r="M571" i="10"/>
  <c r="N16" i="10"/>
  <c r="H415" i="10"/>
  <c r="H367" i="10" s="1"/>
  <c r="I444" i="10"/>
  <c r="I27" i="10"/>
  <c r="G26" i="10"/>
  <c r="I449" i="10"/>
  <c r="I451" i="10"/>
  <c r="G450" i="10"/>
  <c r="I450" i="10" s="1"/>
  <c r="I441" i="10"/>
  <c r="G440" i="10"/>
  <c r="I440" i="10" s="1"/>
  <c r="I265" i="10"/>
  <c r="G264" i="10"/>
  <c r="I264" i="10" s="1"/>
  <c r="I417" i="10"/>
  <c r="G416" i="10"/>
  <c r="G423" i="10"/>
  <c r="I423" i="10" s="1"/>
  <c r="I424" i="10"/>
  <c r="I1111" i="10"/>
  <c r="G1110" i="10"/>
  <c r="I1110" i="10" s="1"/>
  <c r="N571" i="10"/>
  <c r="H16" i="10"/>
  <c r="G714" i="10"/>
  <c r="I714" i="10" s="1"/>
  <c r="I715" i="10"/>
  <c r="G772" i="10"/>
  <c r="I773" i="10"/>
  <c r="G781" i="10"/>
  <c r="I781" i="10" s="1"/>
  <c r="I782" i="10"/>
  <c r="G797" i="10"/>
  <c r="I797" i="10" s="1"/>
  <c r="I798" i="10"/>
  <c r="G813" i="10"/>
  <c r="I813" i="10" s="1"/>
  <c r="I814" i="10"/>
  <c r="G832" i="10"/>
  <c r="I832" i="10" s="1"/>
  <c r="I833" i="10"/>
  <c r="G856" i="10"/>
  <c r="I857" i="10"/>
  <c r="G1006" i="10"/>
  <c r="I1007" i="10"/>
  <c r="I1015" i="10"/>
  <c r="G1014" i="10"/>
  <c r="I1014" i="10" s="1"/>
  <c r="G1041" i="10"/>
  <c r="I1041" i="10" s="1"/>
  <c r="I1042" i="10"/>
  <c r="I481" i="10"/>
  <c r="G480" i="10"/>
  <c r="I551" i="10"/>
  <c r="I561" i="10"/>
  <c r="G560" i="10"/>
  <c r="I560" i="10" s="1"/>
  <c r="I581" i="10"/>
  <c r="G580" i="10"/>
  <c r="I602" i="10"/>
  <c r="G601" i="10"/>
  <c r="I601" i="10" s="1"/>
  <c r="I615" i="10"/>
  <c r="G614" i="10"/>
  <c r="I614" i="10" s="1"/>
  <c r="I649" i="10"/>
  <c r="I659" i="10"/>
  <c r="G658" i="10"/>
  <c r="I658" i="10" s="1"/>
  <c r="I675" i="10"/>
  <c r="G674" i="10"/>
  <c r="I674" i="10" s="1"/>
  <c r="I685" i="10"/>
  <c r="G684" i="10"/>
  <c r="I684" i="10" s="1"/>
  <c r="I1186" i="10"/>
  <c r="G1185" i="10"/>
  <c r="G325" i="10"/>
  <c r="I325" i="10" s="1"/>
  <c r="I326" i="10"/>
  <c r="I1021" i="10"/>
  <c r="G1104" i="10"/>
  <c r="I1104" i="10" s="1"/>
  <c r="I1114" i="10"/>
  <c r="G1133" i="10"/>
  <c r="I1134" i="10"/>
  <c r="G503" i="10"/>
  <c r="I544" i="10"/>
  <c r="I557" i="10"/>
  <c r="G556" i="10"/>
  <c r="I620" i="10"/>
  <c r="G619" i="10"/>
  <c r="I619" i="10" s="1"/>
  <c r="I628" i="10"/>
  <c r="G627" i="10"/>
  <c r="I627" i="10" s="1"/>
  <c r="I654" i="10"/>
  <c r="G653" i="10"/>
  <c r="I653" i="10" s="1"/>
  <c r="I671" i="10"/>
  <c r="G670" i="10"/>
  <c r="I670" i="10" s="1"/>
  <c r="I1160" i="10"/>
  <c r="G1354" i="10"/>
  <c r="I1355" i="10"/>
  <c r="G1152" i="10"/>
  <c r="I1153" i="10"/>
  <c r="I1030" i="10"/>
  <c r="J1026" i="10"/>
  <c r="M1021" i="10"/>
  <c r="I349" i="10"/>
  <c r="G348" i="10"/>
  <c r="I299" i="10"/>
  <c r="G298" i="10"/>
  <c r="I313" i="10"/>
  <c r="G312" i="10"/>
  <c r="G789" i="10"/>
  <c r="I789" i="10" s="1"/>
  <c r="I790" i="10"/>
  <c r="G805" i="10"/>
  <c r="I805" i="10" s="1"/>
  <c r="I806" i="10"/>
  <c r="G823" i="10"/>
  <c r="I823" i="10" s="1"/>
  <c r="I824" i="10"/>
  <c r="G848" i="10"/>
  <c r="I848" i="10" s="1"/>
  <c r="I849" i="10"/>
  <c r="G889" i="10"/>
  <c r="I890" i="10"/>
  <c r="G944" i="10"/>
  <c r="I945" i="10"/>
  <c r="G994" i="10"/>
  <c r="I995" i="10"/>
  <c r="G1331" i="10"/>
  <c r="I1331" i="10" s="1"/>
  <c r="I1332" i="10"/>
  <c r="G1375" i="10"/>
  <c r="I1376" i="10"/>
  <c r="G1013" i="10"/>
  <c r="I1013" i="10" s="1"/>
  <c r="I1018" i="10"/>
  <c r="G1059" i="10"/>
  <c r="I1060" i="10"/>
  <c r="G1260" i="10"/>
  <c r="I1261" i="10"/>
  <c r="G1221" i="10"/>
  <c r="I1222" i="10"/>
  <c r="G1324" i="10"/>
  <c r="I1325" i="10"/>
  <c r="G606" i="10"/>
  <c r="I607" i="10"/>
  <c r="I92" i="10"/>
  <c r="G91" i="10"/>
  <c r="I285" i="10"/>
  <c r="G284" i="10"/>
  <c r="I363" i="10"/>
  <c r="G362" i="10"/>
  <c r="I1285" i="10"/>
  <c r="G1284" i="10"/>
  <c r="I1284" i="10" s="1"/>
  <c r="H17" i="9"/>
  <c r="H150" i="9"/>
  <c r="I157" i="9"/>
  <c r="I669" i="9"/>
  <c r="I598" i="9"/>
  <c r="I599" i="9"/>
  <c r="I600" i="9"/>
  <c r="H43" i="9"/>
  <c r="H42" i="9" s="1"/>
  <c r="H41" i="9" s="1"/>
  <c r="I667" i="9"/>
  <c r="I668" i="9"/>
  <c r="I661" i="9"/>
  <c r="I1366" i="9"/>
  <c r="I1367" i="9"/>
  <c r="I1368" i="9"/>
  <c r="I650" i="9"/>
  <c r="I651" i="9"/>
  <c r="I652" i="9"/>
  <c r="I653" i="9"/>
  <c r="I585" i="9"/>
  <c r="I586" i="9"/>
  <c r="I587" i="9"/>
  <c r="I1346" i="9"/>
  <c r="I452" i="9"/>
  <c r="I453" i="9"/>
  <c r="I454" i="9"/>
  <c r="I455" i="9"/>
  <c r="I1253" i="9"/>
  <c r="I1254" i="9"/>
  <c r="H19" i="9"/>
  <c r="I19" i="9" s="1"/>
  <c r="I207" i="9"/>
  <c r="I208" i="9"/>
  <c r="I209" i="9"/>
  <c r="I210" i="9"/>
  <c r="I558" i="9"/>
  <c r="I464" i="9"/>
  <c r="I559" i="9"/>
  <c r="I445" i="9"/>
  <c r="H1020" i="9"/>
  <c r="I1020" i="9" s="1"/>
  <c r="H1089" i="9"/>
  <c r="H1088" i="9" s="1"/>
  <c r="H1087" i="9" s="1"/>
  <c r="H1055" i="9" s="1"/>
  <c r="H1054" i="9" s="1"/>
  <c r="H1024" i="9" s="1"/>
  <c r="H1023" i="9" s="1"/>
  <c r="I1255" i="9"/>
  <c r="I463" i="9"/>
  <c r="H547" i="9"/>
  <c r="H546" i="9" s="1"/>
  <c r="I461" i="9"/>
  <c r="I462" i="9"/>
  <c r="I563" i="9"/>
  <c r="L19" i="9"/>
  <c r="I550" i="9"/>
  <c r="I555" i="9"/>
  <c r="G562" i="9"/>
  <c r="I564" i="9"/>
  <c r="I341" i="9"/>
  <c r="H340" i="9"/>
  <c r="I381" i="9"/>
  <c r="H1248" i="9"/>
  <c r="H1197" i="9"/>
  <c r="H1196" i="9" s="1"/>
  <c r="I1146" i="9"/>
  <c r="I1088" i="9"/>
  <c r="G1018" i="9"/>
  <c r="I699" i="9"/>
  <c r="I700" i="9"/>
  <c r="H631" i="9"/>
  <c r="H630" i="9" s="1"/>
  <c r="H629" i="9" s="1"/>
  <c r="H628" i="9" s="1"/>
  <c r="G698" i="9"/>
  <c r="I698" i="9" s="1"/>
  <c r="I571" i="9"/>
  <c r="I693" i="9"/>
  <c r="I694" i="9"/>
  <c r="I695" i="9"/>
  <c r="I570" i="9"/>
  <c r="I569" i="9"/>
  <c r="G576" i="9"/>
  <c r="I120" i="9"/>
  <c r="H111" i="9"/>
  <c r="I44" i="9"/>
  <c r="G43" i="9"/>
  <c r="I58" i="9"/>
  <c r="G57" i="9"/>
  <c r="I57" i="9" s="1"/>
  <c r="I64" i="9"/>
  <c r="G63" i="9"/>
  <c r="I95" i="9"/>
  <c r="G94" i="9"/>
  <c r="I99" i="9"/>
  <c r="I140" i="9"/>
  <c r="G139" i="9"/>
  <c r="I139" i="9" s="1"/>
  <c r="I161" i="9"/>
  <c r="G160" i="9"/>
  <c r="I160" i="9" s="1"/>
  <c r="I167" i="9"/>
  <c r="G166" i="9"/>
  <c r="M17" i="9"/>
  <c r="J17" i="9"/>
  <c r="I37" i="9"/>
  <c r="G36" i="9"/>
  <c r="I112" i="9"/>
  <c r="G111" i="9"/>
  <c r="I128" i="9"/>
  <c r="G127" i="9"/>
  <c r="I127" i="9" s="1"/>
  <c r="I151" i="9"/>
  <c r="G150" i="9"/>
  <c r="I150" i="9" s="1"/>
  <c r="K63" i="9"/>
  <c r="K62" i="9" s="1"/>
  <c r="K61" i="9" s="1"/>
  <c r="H63" i="9"/>
  <c r="H62" i="9" s="1"/>
  <c r="H61" i="9" s="1"/>
  <c r="I87" i="9"/>
  <c r="K98" i="9"/>
  <c r="K97" i="9" s="1"/>
  <c r="I103" i="9"/>
  <c r="I115" i="9"/>
  <c r="I135" i="9"/>
  <c r="J150" i="9"/>
  <c r="J172" i="9"/>
  <c r="J541" i="9"/>
  <c r="J542" i="9"/>
  <c r="G174" i="9"/>
  <c r="G176" i="9"/>
  <c r="I176" i="9" s="1"/>
  <c r="G189" i="9"/>
  <c r="I189" i="9" s="1"/>
  <c r="I229" i="9"/>
  <c r="H232" i="9"/>
  <c r="H98" i="9" s="1"/>
  <c r="H97" i="9" s="1"/>
  <c r="I236" i="9"/>
  <c r="J260" i="9"/>
  <c r="J323" i="9"/>
  <c r="J322" i="9" s="1"/>
  <c r="K322" i="9"/>
  <c r="K303" i="9" s="1"/>
  <c r="K300" i="9" s="1"/>
  <c r="K333" i="9"/>
  <c r="H333" i="9"/>
  <c r="I353" i="9"/>
  <c r="I355" i="9"/>
  <c r="J378" i="9"/>
  <c r="J377" i="9" s="1"/>
  <c r="H385" i="9"/>
  <c r="K412" i="9"/>
  <c r="I522" i="9"/>
  <c r="H520" i="9"/>
  <c r="J527" i="9"/>
  <c r="J515" i="9" s="1"/>
  <c r="J500" i="9" s="1"/>
  <c r="M461" i="9" s="1"/>
  <c r="I536" i="9"/>
  <c r="H534" i="9"/>
  <c r="I544" i="9"/>
  <c r="K542" i="9"/>
  <c r="K541" i="9"/>
  <c r="H541" i="9"/>
  <c r="H542" i="9"/>
  <c r="I24" i="9"/>
  <c r="I38" i="9"/>
  <c r="I45" i="9"/>
  <c r="I59" i="9"/>
  <c r="I65" i="9"/>
  <c r="I82" i="9"/>
  <c r="I88" i="9"/>
  <c r="I96" i="9"/>
  <c r="I100" i="9"/>
  <c r="I104" i="9"/>
  <c r="I113" i="9"/>
  <c r="I121" i="9"/>
  <c r="I129" i="9"/>
  <c r="I136" i="9"/>
  <c r="I141" i="9"/>
  <c r="I152" i="9"/>
  <c r="I158" i="9"/>
  <c r="I162" i="9"/>
  <c r="I164" i="9"/>
  <c r="I168" i="9"/>
  <c r="I170" i="9"/>
  <c r="I22" i="9"/>
  <c r="J24" i="9"/>
  <c r="G29" i="9"/>
  <c r="M41" i="9"/>
  <c r="G109" i="9"/>
  <c r="J303" i="9"/>
  <c r="J300" i="9" s="1"/>
  <c r="H322" i="9"/>
  <c r="H303" i="9" s="1"/>
  <c r="H300" i="9" s="1"/>
  <c r="J385" i="9"/>
  <c r="K385" i="9"/>
  <c r="K376" i="9" s="1"/>
  <c r="K520" i="9"/>
  <c r="K515" i="9" s="1"/>
  <c r="K500" i="9" s="1"/>
  <c r="N461" i="9" s="1"/>
  <c r="K527" i="9"/>
  <c r="H527" i="9"/>
  <c r="H515" i="9" s="1"/>
  <c r="H500" i="9" s="1"/>
  <c r="K534" i="9"/>
  <c r="I708" i="9"/>
  <c r="G707" i="9"/>
  <c r="I707" i="9" s="1"/>
  <c r="I791" i="9"/>
  <c r="G790" i="9"/>
  <c r="I790" i="9" s="1"/>
  <c r="I807" i="9"/>
  <c r="G806" i="9"/>
  <c r="I806" i="9" s="1"/>
  <c r="I825" i="9"/>
  <c r="G824" i="9"/>
  <c r="I824" i="9" s="1"/>
  <c r="I842" i="9"/>
  <c r="G841" i="9"/>
  <c r="G234" i="9"/>
  <c r="G239" i="9"/>
  <c r="I239" i="9" s="1"/>
  <c r="G245" i="9"/>
  <c r="G252" i="9"/>
  <c r="G258" i="9"/>
  <c r="G264" i="9"/>
  <c r="G269" i="9"/>
  <c r="G273" i="9"/>
  <c r="G279" i="9"/>
  <c r="G283" i="9"/>
  <c r="G297" i="9"/>
  <c r="G311" i="9"/>
  <c r="G325" i="9"/>
  <c r="G327" i="9"/>
  <c r="I327" i="9" s="1"/>
  <c r="G331" i="9"/>
  <c r="G335" i="9"/>
  <c r="G337" i="9"/>
  <c r="G342" i="9"/>
  <c r="K342" i="9"/>
  <c r="G348" i="9"/>
  <c r="G352" i="9"/>
  <c r="G362" i="9"/>
  <c r="G366" i="9"/>
  <c r="G380" i="9"/>
  <c r="G382" i="9"/>
  <c r="I382" i="9" s="1"/>
  <c r="G387" i="9"/>
  <c r="G392" i="9"/>
  <c r="G396" i="9"/>
  <c r="G400" i="9"/>
  <c r="G410" i="9"/>
  <c r="G414" i="9"/>
  <c r="G417" i="9"/>
  <c r="I417" i="9" s="1"/>
  <c r="G422" i="9"/>
  <c r="G425" i="9"/>
  <c r="G429" i="9"/>
  <c r="G481" i="9"/>
  <c r="G489" i="9"/>
  <c r="G497" i="9"/>
  <c r="G505" i="9"/>
  <c r="G521" i="9"/>
  <c r="I521" i="9" s="1"/>
  <c r="G525" i="9"/>
  <c r="G529" i="9"/>
  <c r="G531" i="9"/>
  <c r="G535" i="9"/>
  <c r="I535" i="9" s="1"/>
  <c r="G539" i="9"/>
  <c r="G543" i="9"/>
  <c r="G549" i="9"/>
  <c r="G554" i="9"/>
  <c r="G557" i="9"/>
  <c r="I557" i="9" s="1"/>
  <c r="I647" i="9"/>
  <c r="J631" i="9"/>
  <c r="J630" i="9" s="1"/>
  <c r="J629" i="9" s="1"/>
  <c r="J628" i="9" s="1"/>
  <c r="J754" i="9"/>
  <c r="H836" i="9"/>
  <c r="H835" i="9" s="1"/>
  <c r="H834" i="9" s="1"/>
  <c r="H833" i="9" s="1"/>
  <c r="I712" i="9"/>
  <c r="G711" i="9"/>
  <c r="I711" i="9" s="1"/>
  <c r="I774" i="9"/>
  <c r="G773" i="9"/>
  <c r="I773" i="9" s="1"/>
  <c r="I783" i="9"/>
  <c r="G782" i="9"/>
  <c r="I782" i="9" s="1"/>
  <c r="I799" i="9"/>
  <c r="G798" i="9"/>
  <c r="I798" i="9" s="1"/>
  <c r="I817" i="9"/>
  <c r="G816" i="9"/>
  <c r="I816" i="9" s="1"/>
  <c r="I850" i="9"/>
  <c r="G849" i="9"/>
  <c r="I849" i="9" s="1"/>
  <c r="J836" i="9"/>
  <c r="J835" i="9" s="1"/>
  <c r="J834" i="9" s="1"/>
  <c r="J833" i="9" s="1"/>
  <c r="N1144" i="9"/>
  <c r="K1144" i="9"/>
  <c r="I568" i="9"/>
  <c r="G642" i="9"/>
  <c r="I642" i="9" s="1"/>
  <c r="G646" i="9"/>
  <c r="G657" i="9"/>
  <c r="G660" i="9"/>
  <c r="G665" i="9"/>
  <c r="I709" i="9"/>
  <c r="I713" i="9"/>
  <c r="I775" i="9"/>
  <c r="I784" i="9"/>
  <c r="I792" i="9"/>
  <c r="I800" i="9"/>
  <c r="I808" i="9"/>
  <c r="I818" i="9"/>
  <c r="I826" i="9"/>
  <c r="I843" i="9"/>
  <c r="I851" i="9"/>
  <c r="H1284" i="9"/>
  <c r="H1283" i="9"/>
  <c r="H1282" i="9" s="1"/>
  <c r="H1281" i="9" s="1"/>
  <c r="G771" i="9"/>
  <c r="G780" i="9"/>
  <c r="G788" i="9"/>
  <c r="G796" i="9"/>
  <c r="G804" i="9"/>
  <c r="G812" i="9"/>
  <c r="G822" i="9"/>
  <c r="G831" i="9"/>
  <c r="G847" i="9"/>
  <c r="J1257" i="9"/>
  <c r="J1248" i="9" s="1"/>
  <c r="I1268" i="9"/>
  <c r="G1259" i="9"/>
  <c r="G1262" i="9"/>
  <c r="G1265" i="9"/>
  <c r="G1289" i="9"/>
  <c r="G1375" i="9"/>
  <c r="G949" i="9"/>
  <c r="H588" i="8"/>
  <c r="K1088" i="8"/>
  <c r="J1089" i="8"/>
  <c r="J1088" i="8" s="1"/>
  <c r="K1087" i="8"/>
  <c r="J98" i="9" l="1"/>
  <c r="J97" i="9" s="1"/>
  <c r="M21" i="9" s="1"/>
  <c r="N21" i="9"/>
  <c r="I111" i="9"/>
  <c r="I1363" i="9"/>
  <c r="G1362" i="9"/>
  <c r="I1235" i="9"/>
  <c r="G1234" i="9"/>
  <c r="I1000" i="9"/>
  <c r="G999" i="9"/>
  <c r="I632" i="11"/>
  <c r="G631" i="11"/>
  <c r="I631" i="11" s="1"/>
  <c r="I1342" i="9"/>
  <c r="G1341" i="9"/>
  <c r="I1108" i="9"/>
  <c r="G1107" i="9"/>
  <c r="I1032" i="9"/>
  <c r="G1027" i="9"/>
  <c r="I373" i="9"/>
  <c r="G372" i="9"/>
  <c r="I1135" i="9"/>
  <c r="G1134" i="9"/>
  <c r="I1134" i="9" s="1"/>
  <c r="J1023" i="9"/>
  <c r="I637" i="9"/>
  <c r="G636" i="9"/>
  <c r="I636" i="9" s="1"/>
  <c r="I48" i="9"/>
  <c r="G47" i="9"/>
  <c r="I47" i="9" s="1"/>
  <c r="L577" i="11"/>
  <c r="I987" i="9"/>
  <c r="G986" i="9"/>
  <c r="I925" i="9"/>
  <c r="G924" i="9"/>
  <c r="I744" i="9"/>
  <c r="G743" i="9"/>
  <c r="I1338" i="9"/>
  <c r="G1337" i="9"/>
  <c r="I1112" i="9"/>
  <c r="G1111" i="9"/>
  <c r="I1111" i="9" s="1"/>
  <c r="I954" i="9"/>
  <c r="G953" i="9"/>
  <c r="I1157" i="9"/>
  <c r="G1156" i="9"/>
  <c r="I1156" i="9" s="1"/>
  <c r="K628" i="9"/>
  <c r="N568" i="9" s="1"/>
  <c r="I403" i="9"/>
  <c r="G402" i="9"/>
  <c r="I402" i="9" s="1"/>
  <c r="I633" i="9"/>
  <c r="G632" i="9"/>
  <c r="I632" i="9" s="1"/>
  <c r="I53" i="9"/>
  <c r="G52" i="9"/>
  <c r="G981" i="11"/>
  <c r="I982" i="11"/>
  <c r="I1147" i="11"/>
  <c r="N578" i="11"/>
  <c r="I1027" i="11"/>
  <c r="L1021" i="11"/>
  <c r="G1026" i="11"/>
  <c r="I1026" i="11" s="1"/>
  <c r="I837" i="11"/>
  <c r="G836" i="11"/>
  <c r="I936" i="11"/>
  <c r="G918" i="11"/>
  <c r="I918" i="11" s="1"/>
  <c r="G921" i="10"/>
  <c r="I922" i="10"/>
  <c r="I42" i="10"/>
  <c r="G41" i="10"/>
  <c r="I41" i="10" s="1"/>
  <c r="I1359" i="10"/>
  <c r="G1358" i="10"/>
  <c r="I1358" i="10" s="1"/>
  <c r="I405" i="10"/>
  <c r="G388" i="10"/>
  <c r="G62" i="10"/>
  <c r="I63" i="10"/>
  <c r="I1173" i="10"/>
  <c r="G1172" i="10"/>
  <c r="G1029" i="10"/>
  <c r="G448" i="10"/>
  <c r="I448" i="10" s="1"/>
  <c r="I26" i="10"/>
  <c r="G25" i="10"/>
  <c r="I25" i="10" s="1"/>
  <c r="I416" i="10"/>
  <c r="G415" i="10"/>
  <c r="I606" i="10"/>
  <c r="G605" i="10"/>
  <c r="I605" i="10" s="1"/>
  <c r="I1324" i="10"/>
  <c r="G1323" i="10"/>
  <c r="I1221" i="10"/>
  <c r="G1200" i="10"/>
  <c r="I1260" i="10"/>
  <c r="G1251" i="10"/>
  <c r="I1251" i="10" s="1"/>
  <c r="I1059" i="10"/>
  <c r="G1058" i="10"/>
  <c r="I1375" i="10"/>
  <c r="G1374" i="10"/>
  <c r="I1374" i="10" s="1"/>
  <c r="G17" i="10"/>
  <c r="L17" i="10"/>
  <c r="I994" i="10"/>
  <c r="G993" i="10"/>
  <c r="I944" i="10"/>
  <c r="G943" i="10"/>
  <c r="I889" i="10"/>
  <c r="G880" i="10"/>
  <c r="I880" i="10" s="1"/>
  <c r="I1152" i="10"/>
  <c r="G1151" i="10"/>
  <c r="I1354" i="10"/>
  <c r="G1353" i="10"/>
  <c r="I503" i="10"/>
  <c r="I1133" i="10"/>
  <c r="G1132" i="10"/>
  <c r="I1132" i="10" s="1"/>
  <c r="I1006" i="10"/>
  <c r="G1001" i="10"/>
  <c r="I856" i="10"/>
  <c r="G839" i="10"/>
  <c r="I772" i="10"/>
  <c r="G757" i="10"/>
  <c r="I757" i="10" s="1"/>
  <c r="G361" i="10"/>
  <c r="I361" i="10" s="1"/>
  <c r="I362" i="10"/>
  <c r="I284" i="10"/>
  <c r="G263" i="10"/>
  <c r="I91" i="10"/>
  <c r="I312" i="10"/>
  <c r="G306" i="10"/>
  <c r="G291" i="10"/>
  <c r="I298" i="10"/>
  <c r="G347" i="10"/>
  <c r="I348" i="10"/>
  <c r="I1029" i="10"/>
  <c r="G1028" i="10"/>
  <c r="G555" i="10"/>
  <c r="I556" i="10"/>
  <c r="G1184" i="10"/>
  <c r="I1185" i="10"/>
  <c r="G579" i="10"/>
  <c r="I580" i="10"/>
  <c r="I480" i="10"/>
  <c r="G475" i="10"/>
  <c r="I475" i="10" s="1"/>
  <c r="G634" i="10"/>
  <c r="H376" i="9"/>
  <c r="I1055" i="9"/>
  <c r="I1089" i="9"/>
  <c r="I1087" i="9"/>
  <c r="I1054" i="9"/>
  <c r="H1018" i="9"/>
  <c r="H18" i="9"/>
  <c r="I1018" i="9"/>
  <c r="I562" i="9"/>
  <c r="G561" i="9"/>
  <c r="I561" i="9" s="1"/>
  <c r="H1144" i="9"/>
  <c r="I576" i="9"/>
  <c r="G575" i="9"/>
  <c r="G1374" i="9"/>
  <c r="I1375" i="9"/>
  <c r="G1264" i="9"/>
  <c r="I1264" i="9" s="1"/>
  <c r="I1265" i="9"/>
  <c r="G1258" i="9"/>
  <c r="I1259" i="9"/>
  <c r="J1144" i="9"/>
  <c r="M1144" i="9"/>
  <c r="I831" i="9"/>
  <c r="G830" i="9"/>
  <c r="I812" i="9"/>
  <c r="G811" i="9"/>
  <c r="I796" i="9"/>
  <c r="G795" i="9"/>
  <c r="I780" i="9"/>
  <c r="G779" i="9"/>
  <c r="G659" i="9"/>
  <c r="I659" i="9" s="1"/>
  <c r="I660" i="9"/>
  <c r="I646" i="9"/>
  <c r="G553" i="9"/>
  <c r="I554" i="9"/>
  <c r="G542" i="9"/>
  <c r="I542" i="9" s="1"/>
  <c r="I543" i="9"/>
  <c r="G541" i="9"/>
  <c r="I541" i="9" s="1"/>
  <c r="G528" i="9"/>
  <c r="I528" i="9" s="1"/>
  <c r="I529" i="9"/>
  <c r="G496" i="9"/>
  <c r="I497" i="9"/>
  <c r="G480" i="9"/>
  <c r="I481" i="9"/>
  <c r="G424" i="9"/>
  <c r="I424" i="9" s="1"/>
  <c r="I425" i="9"/>
  <c r="G409" i="9"/>
  <c r="I410" i="9"/>
  <c r="G395" i="9"/>
  <c r="I396" i="9"/>
  <c r="G386" i="9"/>
  <c r="I386" i="9" s="1"/>
  <c r="I387" i="9"/>
  <c r="G379" i="9"/>
  <c r="G378" i="9" s="1"/>
  <c r="I380" i="9"/>
  <c r="G361" i="9"/>
  <c r="I362" i="9"/>
  <c r="G347" i="9"/>
  <c r="I348" i="9"/>
  <c r="G340" i="9"/>
  <c r="I340" i="9" s="1"/>
  <c r="I342" i="9"/>
  <c r="G18" i="9"/>
  <c r="L18" i="9"/>
  <c r="G334" i="9"/>
  <c r="I334" i="9" s="1"/>
  <c r="I335" i="9"/>
  <c r="G310" i="9"/>
  <c r="I311" i="9"/>
  <c r="G296" i="9"/>
  <c r="I297" i="9"/>
  <c r="G278" i="9"/>
  <c r="I279" i="9"/>
  <c r="G268" i="9"/>
  <c r="I269" i="9"/>
  <c r="G257" i="9"/>
  <c r="I258" i="9"/>
  <c r="G244" i="9"/>
  <c r="I244" i="9" s="1"/>
  <c r="I245" i="9"/>
  <c r="G233" i="9"/>
  <c r="I234" i="9"/>
  <c r="M19" i="9"/>
  <c r="J19" i="9"/>
  <c r="G35" i="9"/>
  <c r="I35" i="9" s="1"/>
  <c r="I36" i="9"/>
  <c r="J16" i="9"/>
  <c r="I949" i="9"/>
  <c r="G948" i="9"/>
  <c r="G1288" i="9"/>
  <c r="I1289" i="9"/>
  <c r="G1261" i="9"/>
  <c r="I1261" i="9" s="1"/>
  <c r="I1262" i="9"/>
  <c r="I847" i="9"/>
  <c r="G846" i="9"/>
  <c r="I822" i="9"/>
  <c r="G821" i="9"/>
  <c r="I804" i="9"/>
  <c r="G803" i="9"/>
  <c r="I788" i="9"/>
  <c r="G787" i="9"/>
  <c r="I771" i="9"/>
  <c r="G770" i="9"/>
  <c r="G664" i="9"/>
  <c r="I665" i="9"/>
  <c r="G656" i="9"/>
  <c r="I657" i="9"/>
  <c r="G548" i="9"/>
  <c r="I549" i="9"/>
  <c r="G538" i="9"/>
  <c r="I539" i="9"/>
  <c r="I531" i="9"/>
  <c r="G524" i="9"/>
  <c r="I525" i="9"/>
  <c r="G504" i="9"/>
  <c r="I505" i="9"/>
  <c r="G488" i="9"/>
  <c r="I489" i="9"/>
  <c r="G428" i="9"/>
  <c r="I428" i="9" s="1"/>
  <c r="I429" i="9"/>
  <c r="G421" i="9"/>
  <c r="I422" i="9"/>
  <c r="G413" i="9"/>
  <c r="I414" i="9"/>
  <c r="G399" i="9"/>
  <c r="I400" i="9"/>
  <c r="G391" i="9"/>
  <c r="I392" i="9"/>
  <c r="G365" i="9"/>
  <c r="I365" i="9" s="1"/>
  <c r="I366" i="9"/>
  <c r="G351" i="9"/>
  <c r="I352" i="9"/>
  <c r="K340" i="9"/>
  <c r="N16" i="9" s="1"/>
  <c r="K18" i="9"/>
  <c r="N18" i="9"/>
  <c r="I337" i="9"/>
  <c r="G333" i="9"/>
  <c r="I333" i="9" s="1"/>
  <c r="G330" i="9"/>
  <c r="I330" i="9" s="1"/>
  <c r="I331" i="9"/>
  <c r="G324" i="9"/>
  <c r="I325" i="9"/>
  <c r="G282" i="9"/>
  <c r="I283" i="9"/>
  <c r="G272" i="9"/>
  <c r="I273" i="9"/>
  <c r="G263" i="9"/>
  <c r="I264" i="9"/>
  <c r="G251" i="9"/>
  <c r="I252" i="9"/>
  <c r="I841" i="9"/>
  <c r="I109" i="9"/>
  <c r="G108" i="9"/>
  <c r="I29" i="9"/>
  <c r="G28" i="9"/>
  <c r="H21" i="9"/>
  <c r="I21" i="9" s="1"/>
  <c r="G173" i="9"/>
  <c r="I174" i="9"/>
  <c r="G165" i="9"/>
  <c r="I165" i="9" s="1"/>
  <c r="I166" i="9"/>
  <c r="G93" i="9"/>
  <c r="I94" i="9"/>
  <c r="G62" i="9"/>
  <c r="I63" i="9"/>
  <c r="G42" i="9"/>
  <c r="I43" i="9"/>
  <c r="M568" i="9"/>
  <c r="K364" i="9"/>
  <c r="N340" i="9" s="1"/>
  <c r="J21" i="9"/>
  <c r="M16" i="9" s="1"/>
  <c r="J376" i="9"/>
  <c r="J364" i="9" s="1"/>
  <c r="M340" i="9" s="1"/>
  <c r="G51" i="9" l="1"/>
  <c r="I51" i="9" s="1"/>
  <c r="I52" i="9"/>
  <c r="I372" i="9"/>
  <c r="G371" i="9"/>
  <c r="I1027" i="9"/>
  <c r="G1026" i="9"/>
  <c r="I1107" i="9"/>
  <c r="G1101" i="9"/>
  <c r="I1101" i="9" s="1"/>
  <c r="I1341" i="9"/>
  <c r="I999" i="9"/>
  <c r="G998" i="9"/>
  <c r="I1234" i="9"/>
  <c r="G1233" i="9"/>
  <c r="I1362" i="9"/>
  <c r="G1361" i="9"/>
  <c r="I1361" i="9" s="1"/>
  <c r="I953" i="9"/>
  <c r="G952" i="9"/>
  <c r="I1337" i="9"/>
  <c r="G1336" i="9"/>
  <c r="I743" i="9"/>
  <c r="G734" i="9"/>
  <c r="I734" i="9" s="1"/>
  <c r="I924" i="9"/>
  <c r="G919" i="9"/>
  <c r="I986" i="9"/>
  <c r="G981" i="9"/>
  <c r="I836" i="11"/>
  <c r="I981" i="11"/>
  <c r="G980" i="11"/>
  <c r="I980" i="11" s="1"/>
  <c r="G61" i="10"/>
  <c r="I61" i="10" s="1"/>
  <c r="I62" i="10"/>
  <c r="I921" i="10"/>
  <c r="G920" i="10"/>
  <c r="I1172" i="10"/>
  <c r="G1171" i="10"/>
  <c r="I1171" i="10" s="1"/>
  <c r="G379" i="10"/>
  <c r="I379" i="10" s="1"/>
  <c r="I388" i="10"/>
  <c r="I415" i="10"/>
  <c r="G367" i="10"/>
  <c r="I367" i="10" s="1"/>
  <c r="G633" i="10"/>
  <c r="I634" i="10"/>
  <c r="I579" i="10"/>
  <c r="G578" i="10"/>
  <c r="I1184" i="10"/>
  <c r="G1159" i="10"/>
  <c r="I1159" i="10" s="1"/>
  <c r="I555" i="10"/>
  <c r="G550" i="10"/>
  <c r="I347" i="10"/>
  <c r="L343" i="10"/>
  <c r="I291" i="10"/>
  <c r="G289" i="10"/>
  <c r="I289" i="10" s="1"/>
  <c r="I17" i="10"/>
  <c r="G16" i="10"/>
  <c r="I16" i="10" s="1"/>
  <c r="I1028" i="10"/>
  <c r="G303" i="10"/>
  <c r="I306" i="10"/>
  <c r="I263" i="10"/>
  <c r="G97" i="10"/>
  <c r="I839" i="10"/>
  <c r="G838" i="10"/>
  <c r="I1001" i="10"/>
  <c r="G1352" i="10"/>
  <c r="I1353" i="10"/>
  <c r="I1151" i="10"/>
  <c r="G942" i="10"/>
  <c r="I943" i="10"/>
  <c r="I993" i="10"/>
  <c r="G983" i="10"/>
  <c r="G1057" i="10"/>
  <c r="I1057" i="10" s="1"/>
  <c r="I1058" i="10"/>
  <c r="I1200" i="10"/>
  <c r="G1199" i="10"/>
  <c r="I1199" i="10" s="1"/>
  <c r="G1322" i="10"/>
  <c r="I1323" i="10"/>
  <c r="L464" i="10"/>
  <c r="H364" i="9"/>
  <c r="I18" i="9"/>
  <c r="H16" i="9"/>
  <c r="I575" i="9"/>
  <c r="G574" i="9"/>
  <c r="G27" i="9"/>
  <c r="I28" i="9"/>
  <c r="G107" i="9"/>
  <c r="I107" i="9" s="1"/>
  <c r="I108" i="9"/>
  <c r="I351" i="9"/>
  <c r="G350" i="9"/>
  <c r="I350" i="9" s="1"/>
  <c r="I391" i="9"/>
  <c r="G390" i="9"/>
  <c r="I399" i="9"/>
  <c r="G398" i="9"/>
  <c r="I398" i="9" s="1"/>
  <c r="I413" i="9"/>
  <c r="I421" i="9"/>
  <c r="G420" i="9"/>
  <c r="I420" i="9" s="1"/>
  <c r="I488" i="9"/>
  <c r="G487" i="9"/>
  <c r="I487" i="9" s="1"/>
  <c r="I504" i="9"/>
  <c r="G503" i="9"/>
  <c r="I524" i="9"/>
  <c r="G520" i="9"/>
  <c r="I538" i="9"/>
  <c r="G534" i="9"/>
  <c r="I534" i="9" s="1"/>
  <c r="I548" i="9"/>
  <c r="I656" i="9"/>
  <c r="G655" i="9"/>
  <c r="I664" i="9"/>
  <c r="G663" i="9"/>
  <c r="I663" i="9" s="1"/>
  <c r="I1288" i="9"/>
  <c r="G1283" i="9"/>
  <c r="G1284" i="9"/>
  <c r="I1284" i="9" s="1"/>
  <c r="I233" i="9"/>
  <c r="G232" i="9"/>
  <c r="I232" i="9" s="1"/>
  <c r="I257" i="9"/>
  <c r="G256" i="9"/>
  <c r="I268" i="9"/>
  <c r="G267" i="9"/>
  <c r="I278" i="9"/>
  <c r="G277" i="9"/>
  <c r="I296" i="9"/>
  <c r="G295" i="9"/>
  <c r="I310" i="9"/>
  <c r="G309" i="9"/>
  <c r="I347" i="9"/>
  <c r="G346" i="9"/>
  <c r="I361" i="9"/>
  <c r="G360" i="9"/>
  <c r="I379" i="9"/>
  <c r="I395" i="9"/>
  <c r="G394" i="9"/>
  <c r="I394" i="9" s="1"/>
  <c r="I409" i="9"/>
  <c r="G408" i="9"/>
  <c r="I480" i="9"/>
  <c r="G479" i="9"/>
  <c r="I496" i="9"/>
  <c r="G495" i="9"/>
  <c r="I495" i="9" s="1"/>
  <c r="G778" i="9"/>
  <c r="I778" i="9" s="1"/>
  <c r="I779" i="9"/>
  <c r="G794" i="9"/>
  <c r="I794" i="9" s="1"/>
  <c r="I795" i="9"/>
  <c r="G810" i="9"/>
  <c r="I810" i="9" s="1"/>
  <c r="I811" i="9"/>
  <c r="G829" i="9"/>
  <c r="I829" i="9" s="1"/>
  <c r="I830" i="9"/>
  <c r="I42" i="9"/>
  <c r="G41" i="9"/>
  <c r="I41" i="9" s="1"/>
  <c r="I62" i="9"/>
  <c r="G61" i="9"/>
  <c r="I61" i="9" s="1"/>
  <c r="I93" i="9"/>
  <c r="G92" i="9"/>
  <c r="I173" i="9"/>
  <c r="G172" i="9"/>
  <c r="I251" i="9"/>
  <c r="G250" i="9"/>
  <c r="I263" i="9"/>
  <c r="G262" i="9"/>
  <c r="I272" i="9"/>
  <c r="G271" i="9"/>
  <c r="I271" i="9" s="1"/>
  <c r="I282" i="9"/>
  <c r="G281" i="9"/>
  <c r="I281" i="9" s="1"/>
  <c r="I324" i="9"/>
  <c r="G323" i="9"/>
  <c r="K16" i="9"/>
  <c r="G769" i="9"/>
  <c r="I770" i="9"/>
  <c r="G786" i="9"/>
  <c r="I786" i="9" s="1"/>
  <c r="I787" i="9"/>
  <c r="G802" i="9"/>
  <c r="I802" i="9" s="1"/>
  <c r="I803" i="9"/>
  <c r="G820" i="9"/>
  <c r="I820" i="9" s="1"/>
  <c r="I821" i="9"/>
  <c r="G845" i="9"/>
  <c r="I846" i="9"/>
  <c r="G947" i="9"/>
  <c r="I948" i="9"/>
  <c r="I553" i="9"/>
  <c r="G552" i="9"/>
  <c r="I552" i="9" s="1"/>
  <c r="I1258" i="9"/>
  <c r="G1257" i="9"/>
  <c r="I1374" i="9"/>
  <c r="G1373" i="9"/>
  <c r="G527" i="9"/>
  <c r="I527" i="9" s="1"/>
  <c r="H1256" i="8"/>
  <c r="I1256" i="8" s="1"/>
  <c r="J1255" i="8"/>
  <c r="K1255" i="8"/>
  <c r="J1254" i="8"/>
  <c r="K1254" i="8"/>
  <c r="J1253" i="8"/>
  <c r="K1253" i="8"/>
  <c r="G1255" i="8"/>
  <c r="G1254" i="8" s="1"/>
  <c r="G1253" i="8" s="1"/>
  <c r="H389" i="8"/>
  <c r="I389" i="8" s="1"/>
  <c r="J388" i="8"/>
  <c r="J387" i="8" s="1"/>
  <c r="J386" i="8" s="1"/>
  <c r="K388" i="8"/>
  <c r="K387" i="8"/>
  <c r="K386" i="8" s="1"/>
  <c r="G388" i="8"/>
  <c r="G387" i="8"/>
  <c r="G386" i="8" s="1"/>
  <c r="G385" i="9" l="1"/>
  <c r="I385" i="9" s="1"/>
  <c r="I1233" i="9"/>
  <c r="G1197" i="9"/>
  <c r="I998" i="9"/>
  <c r="I1026" i="9"/>
  <c r="G1025" i="9"/>
  <c r="I371" i="9"/>
  <c r="G370" i="9"/>
  <c r="I370" i="9" s="1"/>
  <c r="I981" i="9"/>
  <c r="G980" i="9"/>
  <c r="I919" i="9"/>
  <c r="G918" i="9"/>
  <c r="I1336" i="9"/>
  <c r="G1335" i="9"/>
  <c r="I952" i="9"/>
  <c r="G951" i="9"/>
  <c r="I951" i="9" s="1"/>
  <c r="L571" i="11"/>
  <c r="I920" i="10"/>
  <c r="G919" i="10"/>
  <c r="I919" i="10" s="1"/>
  <c r="L1147" i="10"/>
  <c r="G982" i="10"/>
  <c r="I983" i="10"/>
  <c r="I1352" i="10"/>
  <c r="G1351" i="10"/>
  <c r="I1351" i="10" s="1"/>
  <c r="I303" i="10"/>
  <c r="I633" i="10"/>
  <c r="G632" i="10"/>
  <c r="G1147" i="10"/>
  <c r="L16" i="10" s="1"/>
  <c r="G1027" i="10"/>
  <c r="I1322" i="10"/>
  <c r="G1274" i="10"/>
  <c r="I1274" i="10" s="1"/>
  <c r="I942" i="10"/>
  <c r="G936" i="10"/>
  <c r="G837" i="10"/>
  <c r="I838" i="10"/>
  <c r="I97" i="10"/>
  <c r="L21" i="10"/>
  <c r="G549" i="10"/>
  <c r="I549" i="10" s="1"/>
  <c r="I550" i="10"/>
  <c r="I578" i="10"/>
  <c r="G577" i="10"/>
  <c r="G573" i="9"/>
  <c r="I573" i="9" s="1"/>
  <c r="I574" i="9"/>
  <c r="I1373" i="9"/>
  <c r="G1372" i="9"/>
  <c r="G17" i="9" s="1"/>
  <c r="I17" i="9" s="1"/>
  <c r="G1248" i="9"/>
  <c r="I1257" i="9"/>
  <c r="G322" i="9"/>
  <c r="I322" i="9" s="1"/>
  <c r="I323" i="9"/>
  <c r="G261" i="9"/>
  <c r="I262" i="9"/>
  <c r="G249" i="9"/>
  <c r="I249" i="9" s="1"/>
  <c r="I250" i="9"/>
  <c r="I172" i="9"/>
  <c r="G98" i="9"/>
  <c r="G91" i="9"/>
  <c r="I91" i="9" s="1"/>
  <c r="I92" i="9"/>
  <c r="G478" i="9"/>
  <c r="I479" i="9"/>
  <c r="G407" i="9"/>
  <c r="I407" i="9" s="1"/>
  <c r="I408" i="9"/>
  <c r="G377" i="9"/>
  <c r="I378" i="9"/>
  <c r="G359" i="9"/>
  <c r="I360" i="9"/>
  <c r="G345" i="9"/>
  <c r="I346" i="9"/>
  <c r="I309" i="9"/>
  <c r="G288" i="9"/>
  <c r="I295" i="9"/>
  <c r="G276" i="9"/>
  <c r="I276" i="9" s="1"/>
  <c r="I277" i="9"/>
  <c r="G266" i="9"/>
  <c r="I266" i="9" s="1"/>
  <c r="I267" i="9"/>
  <c r="G255" i="9"/>
  <c r="I256" i="9"/>
  <c r="I27" i="9"/>
  <c r="G26" i="9"/>
  <c r="I947" i="9"/>
  <c r="G946" i="9"/>
  <c r="I845" i="9"/>
  <c r="G836" i="9"/>
  <c r="I769" i="9"/>
  <c r="G754" i="9"/>
  <c r="I754" i="9" s="1"/>
  <c r="I1283" i="9"/>
  <c r="G1282" i="9"/>
  <c r="I655" i="9"/>
  <c r="G631" i="9"/>
  <c r="I520" i="9"/>
  <c r="G515" i="9"/>
  <c r="I515" i="9" s="1"/>
  <c r="G502" i="9"/>
  <c r="I503" i="9"/>
  <c r="I390" i="9"/>
  <c r="G547" i="9"/>
  <c r="G412" i="9"/>
  <c r="I412" i="9" s="1"/>
  <c r="H388" i="8"/>
  <c r="I388" i="8" s="1"/>
  <c r="H1255" i="8"/>
  <c r="H1254" i="8" s="1"/>
  <c r="H387" i="8"/>
  <c r="I1254" i="8"/>
  <c r="H1253" i="8"/>
  <c r="I1255" i="8"/>
  <c r="H138" i="8"/>
  <c r="I138" i="8" s="1"/>
  <c r="J137" i="8"/>
  <c r="K137" i="8"/>
  <c r="J136" i="8"/>
  <c r="K136" i="8"/>
  <c r="J135" i="8"/>
  <c r="K135" i="8"/>
  <c r="G137" i="8"/>
  <c r="G136" i="8" s="1"/>
  <c r="G135" i="8" s="1"/>
  <c r="K696" i="8"/>
  <c r="K697" i="8"/>
  <c r="J696" i="8"/>
  <c r="J697" i="8"/>
  <c r="H697" i="8"/>
  <c r="I697" i="8" s="1"/>
  <c r="H696" i="8"/>
  <c r="I696" i="8"/>
  <c r="G695" i="8"/>
  <c r="G694" i="8" s="1"/>
  <c r="G693" i="8" s="1"/>
  <c r="K701" i="8"/>
  <c r="K702" i="8"/>
  <c r="J701" i="8"/>
  <c r="J702" i="8"/>
  <c r="K710" i="8"/>
  <c r="J710" i="8"/>
  <c r="K706" i="8"/>
  <c r="J706" i="8"/>
  <c r="G705" i="8"/>
  <c r="G704" i="8" s="1"/>
  <c r="G703" i="8" s="1"/>
  <c r="H706" i="8"/>
  <c r="I706" i="8" s="1"/>
  <c r="K722" i="8"/>
  <c r="J722" i="8"/>
  <c r="K726" i="8"/>
  <c r="J726" i="8"/>
  <c r="H722" i="8"/>
  <c r="H721" i="8" s="1"/>
  <c r="G721" i="8"/>
  <c r="G720" i="8" s="1"/>
  <c r="G719" i="8" s="1"/>
  <c r="H1090" i="8"/>
  <c r="H726" i="8"/>
  <c r="H710" i="8"/>
  <c r="H702" i="8"/>
  <c r="H701" i="8"/>
  <c r="H570" i="8" s="1"/>
  <c r="H1241" i="8"/>
  <c r="H1146" i="8" s="1"/>
  <c r="H545" i="8"/>
  <c r="H540" i="8"/>
  <c r="H537" i="8"/>
  <c r="H533" i="8"/>
  <c r="H530" i="8"/>
  <c r="H526" i="8"/>
  <c r="H523" i="8"/>
  <c r="H499" i="8"/>
  <c r="H471" i="8"/>
  <c r="H456" i="8"/>
  <c r="H444" i="8"/>
  <c r="H411" i="8"/>
  <c r="H401" i="8"/>
  <c r="H397" i="8"/>
  <c r="H393" i="8"/>
  <c r="H384" i="8"/>
  <c r="H381" i="8"/>
  <c r="H363" i="8"/>
  <c r="H354" i="8"/>
  <c r="H349" i="8"/>
  <c r="H339" i="8"/>
  <c r="H336" i="8"/>
  <c r="H332" i="8"/>
  <c r="H329" i="8"/>
  <c r="H326" i="8"/>
  <c r="H299" i="8"/>
  <c r="H285" i="8"/>
  <c r="H280" i="8"/>
  <c r="H275" i="8"/>
  <c r="H270" i="8"/>
  <c r="H259" i="8"/>
  <c r="H253" i="8"/>
  <c r="H248" i="8"/>
  <c r="H243" i="8"/>
  <c r="H235" i="8"/>
  <c r="H228" i="8"/>
  <c r="H221" i="8"/>
  <c r="H213" i="8"/>
  <c r="H210" i="8"/>
  <c r="H198" i="8"/>
  <c r="H195" i="8"/>
  <c r="H192" i="8"/>
  <c r="H178" i="8"/>
  <c r="H175" i="8"/>
  <c r="H171" i="8"/>
  <c r="H168" i="8"/>
  <c r="H164" i="8"/>
  <c r="H162" i="8"/>
  <c r="H159" i="8"/>
  <c r="H153" i="8"/>
  <c r="H142" i="8"/>
  <c r="H130" i="8"/>
  <c r="H122" i="8"/>
  <c r="H114" i="8"/>
  <c r="H96" i="8"/>
  <c r="I1335" i="9" l="1"/>
  <c r="G1334" i="9"/>
  <c r="I918" i="9"/>
  <c r="G917" i="9"/>
  <c r="I980" i="9"/>
  <c r="G979" i="9"/>
  <c r="I1025" i="9"/>
  <c r="G1024" i="9"/>
  <c r="G1196" i="9"/>
  <c r="I1196" i="9" s="1"/>
  <c r="I1197" i="9"/>
  <c r="I837" i="10"/>
  <c r="G836" i="10"/>
  <c r="I836" i="10" s="1"/>
  <c r="I1147" i="10"/>
  <c r="N578" i="10"/>
  <c r="I982" i="10"/>
  <c r="G981" i="10"/>
  <c r="I577" i="10"/>
  <c r="G576" i="10"/>
  <c r="I936" i="10"/>
  <c r="G918" i="10"/>
  <c r="I918" i="10" s="1"/>
  <c r="I1027" i="10"/>
  <c r="L1021" i="10"/>
  <c r="G1026" i="10"/>
  <c r="I1026" i="10" s="1"/>
  <c r="G631" i="10"/>
  <c r="I631" i="10" s="1"/>
  <c r="I632" i="10"/>
  <c r="G546" i="9"/>
  <c r="I546" i="9" s="1"/>
  <c r="I547" i="9"/>
  <c r="I502" i="9"/>
  <c r="G501" i="9"/>
  <c r="I255" i="9"/>
  <c r="G254" i="9"/>
  <c r="I254" i="9" s="1"/>
  <c r="I288" i="9"/>
  <c r="G286" i="9"/>
  <c r="I286" i="9" s="1"/>
  <c r="I345" i="9"/>
  <c r="G344" i="9"/>
  <c r="I359" i="9"/>
  <c r="G358" i="9"/>
  <c r="I358" i="9" s="1"/>
  <c r="I377" i="9"/>
  <c r="G376" i="9"/>
  <c r="I376" i="9" s="1"/>
  <c r="I478" i="9"/>
  <c r="G477" i="9"/>
  <c r="I261" i="9"/>
  <c r="G260" i="9"/>
  <c r="I260" i="9" s="1"/>
  <c r="I1248" i="9"/>
  <c r="L1144" i="9"/>
  <c r="G1144" i="9"/>
  <c r="I631" i="9"/>
  <c r="G630" i="9"/>
  <c r="G1281" i="9"/>
  <c r="I1281" i="9" s="1"/>
  <c r="I1282" i="9"/>
  <c r="I836" i="9"/>
  <c r="G835" i="9"/>
  <c r="G945" i="9"/>
  <c r="I946" i="9"/>
  <c r="G25" i="9"/>
  <c r="I26" i="9"/>
  <c r="G97" i="9"/>
  <c r="I97" i="9" s="1"/>
  <c r="I98" i="9"/>
  <c r="I1372" i="9"/>
  <c r="G1371" i="9"/>
  <c r="I1371" i="9" s="1"/>
  <c r="L17" i="9"/>
  <c r="G303" i="9"/>
  <c r="H342" i="8"/>
  <c r="J721" i="8"/>
  <c r="J720" i="8" s="1"/>
  <c r="J719" i="8" s="1"/>
  <c r="J705" i="8"/>
  <c r="J704" i="8" s="1"/>
  <c r="J703" i="8" s="1"/>
  <c r="K721" i="8"/>
  <c r="K720" i="8" s="1"/>
  <c r="K719" i="8" s="1"/>
  <c r="K705" i="8"/>
  <c r="K704" i="8" s="1"/>
  <c r="K703" i="8" s="1"/>
  <c r="I1253" i="8"/>
  <c r="I387" i="8"/>
  <c r="H386" i="8"/>
  <c r="I386" i="8" s="1"/>
  <c r="H23" i="8"/>
  <c r="J695" i="8"/>
  <c r="J694" i="8" s="1"/>
  <c r="J693" i="8" s="1"/>
  <c r="H137" i="8"/>
  <c r="I137" i="8" s="1"/>
  <c r="H571" i="8"/>
  <c r="H695" i="8"/>
  <c r="H694" i="8" s="1"/>
  <c r="H693" i="8" s="1"/>
  <c r="I693" i="8" s="1"/>
  <c r="K695" i="8"/>
  <c r="K694" i="8" s="1"/>
  <c r="K693" i="8" s="1"/>
  <c r="I694" i="8"/>
  <c r="H705" i="8"/>
  <c r="I722" i="8"/>
  <c r="I721" i="8"/>
  <c r="H720" i="8"/>
  <c r="G1023" i="9" l="1"/>
  <c r="I1023" i="9" s="1"/>
  <c r="I1024" i="9"/>
  <c r="L1018" i="9"/>
  <c r="I979" i="9"/>
  <c r="G978" i="9"/>
  <c r="I917" i="9"/>
  <c r="G916" i="9"/>
  <c r="I916" i="9" s="1"/>
  <c r="I1334" i="9"/>
  <c r="G1328" i="9"/>
  <c r="I1328" i="9" s="1"/>
  <c r="L577" i="10"/>
  <c r="I576" i="10"/>
  <c r="I981" i="10"/>
  <c r="G980" i="10"/>
  <c r="I980" i="10" s="1"/>
  <c r="G16" i="9"/>
  <c r="I16" i="9" s="1"/>
  <c r="G834" i="9"/>
  <c r="I835" i="9"/>
  <c r="G629" i="9"/>
  <c r="I630" i="9"/>
  <c r="I1144" i="9"/>
  <c r="N575" i="9"/>
  <c r="G300" i="9"/>
  <c r="I303" i="9"/>
  <c r="I25" i="9"/>
  <c r="L21" i="9"/>
  <c r="I945" i="9"/>
  <c r="G933" i="9"/>
  <c r="I477" i="9"/>
  <c r="G472" i="9"/>
  <c r="I472" i="9" s="1"/>
  <c r="G364" i="9"/>
  <c r="I364" i="9" s="1"/>
  <c r="I344" i="9"/>
  <c r="L340" i="9"/>
  <c r="G500" i="9"/>
  <c r="I501" i="9"/>
  <c r="H136" i="8"/>
  <c r="I136" i="8" s="1"/>
  <c r="I695" i="8"/>
  <c r="H704" i="8"/>
  <c r="I705" i="8"/>
  <c r="H719" i="8"/>
  <c r="I719" i="8" s="1"/>
  <c r="I720" i="8"/>
  <c r="I978" i="9" l="1"/>
  <c r="G977" i="9"/>
  <c r="I977" i="9" s="1"/>
  <c r="L571" i="10"/>
  <c r="I500" i="9"/>
  <c r="L461" i="9"/>
  <c r="I300" i="9"/>
  <c r="L16" i="9"/>
  <c r="I629" i="9"/>
  <c r="G628" i="9"/>
  <c r="I834" i="9"/>
  <c r="G833" i="9"/>
  <c r="I833" i="9" s="1"/>
  <c r="I933" i="9"/>
  <c r="G915" i="9"/>
  <c r="I915" i="9" s="1"/>
  <c r="H135" i="8"/>
  <c r="I135" i="8" s="1"/>
  <c r="H703" i="8"/>
  <c r="I703" i="8" s="1"/>
  <c r="I704" i="8"/>
  <c r="L568" i="9" l="1"/>
  <c r="I628" i="9"/>
  <c r="L574" i="9"/>
  <c r="H89" i="8"/>
  <c r="H88" i="8" s="1"/>
  <c r="H87" i="8" s="1"/>
  <c r="H66" i="8"/>
  <c r="H46" i="8"/>
  <c r="H22" i="8" s="1"/>
  <c r="H1377" i="8"/>
  <c r="H1376" i="8" s="1"/>
  <c r="H1375" i="8" s="1"/>
  <c r="H1374" i="8" s="1"/>
  <c r="H1373" i="8" s="1"/>
  <c r="H1371" i="8"/>
  <c r="H1368" i="8"/>
  <c r="H1367" i="8" s="1"/>
  <c r="H1366" i="8" s="1"/>
  <c r="H1364" i="8"/>
  <c r="H1363" i="8" s="1"/>
  <c r="H1362" i="8" s="1"/>
  <c r="H1359" i="8"/>
  <c r="H1358" i="8" s="1"/>
  <c r="H1357" i="8" s="1"/>
  <c r="H1356" i="8" s="1"/>
  <c r="H1355" i="8" s="1"/>
  <c r="H1346" i="8"/>
  <c r="H1347" i="8"/>
  <c r="H1353" i="8"/>
  <c r="H1352" i="8" s="1"/>
  <c r="H1351" i="8" s="1"/>
  <c r="H1350" i="8" s="1"/>
  <c r="H1349" i="8" s="1"/>
  <c r="H1348" i="8" s="1"/>
  <c r="H1343" i="8"/>
  <c r="H1342" i="8" s="1"/>
  <c r="H1341" i="8" s="1"/>
  <c r="H1339" i="8"/>
  <c r="H1338" i="8" s="1"/>
  <c r="H1337" i="8" s="1"/>
  <c r="H1336" i="8" s="1"/>
  <c r="H1335" i="8" s="1"/>
  <c r="H1334" i="8" s="1"/>
  <c r="H1332" i="8"/>
  <c r="H1331" i="8" s="1"/>
  <c r="H1330" i="8" s="1"/>
  <c r="H1329" i="8" s="1"/>
  <c r="H1326" i="8"/>
  <c r="H1325" i="8" s="1"/>
  <c r="H1323" i="8"/>
  <c r="H1322" i="8" s="1"/>
  <c r="H1321" i="8" s="1"/>
  <c r="H1320" i="8" s="1"/>
  <c r="H1319" i="8" s="1"/>
  <c r="H1271" i="8" s="1"/>
  <c r="H1305" i="8"/>
  <c r="H1304" i="8" s="1"/>
  <c r="H1303" i="8" s="1"/>
  <c r="H1301" i="8"/>
  <c r="H1300" i="8" s="1"/>
  <c r="H1297" i="8"/>
  <c r="H1296" i="8" s="1"/>
  <c r="H1295" i="8" s="1"/>
  <c r="H1293" i="8"/>
  <c r="H1292" i="8" s="1"/>
  <c r="H1290" i="8"/>
  <c r="H1289" i="8" s="1"/>
  <c r="H1269" i="8"/>
  <c r="H1270" i="8"/>
  <c r="H1266" i="8"/>
  <c r="H1265" i="8" s="1"/>
  <c r="H1264" i="8" s="1"/>
  <c r="H1262" i="8"/>
  <c r="H1261" i="8" s="1"/>
  <c r="H1259" i="8"/>
  <c r="H1258" i="8" s="1"/>
  <c r="H1251" i="8"/>
  <c r="H1250" i="8" s="1"/>
  <c r="H1249" i="8" s="1"/>
  <c r="H1246" i="8"/>
  <c r="H1245" i="8" s="1"/>
  <c r="H1244" i="8" s="1"/>
  <c r="H1243" i="8" s="1"/>
  <c r="H1240" i="8"/>
  <c r="H1239" i="8" s="1"/>
  <c r="H1238" i="8" s="1"/>
  <c r="H1236" i="8"/>
  <c r="H1235" i="8" s="1"/>
  <c r="H1234" i="8" s="1"/>
  <c r="H1233" i="8" s="1"/>
  <c r="H1231" i="8"/>
  <c r="H1230" i="8" s="1"/>
  <c r="H1229" i="8" s="1"/>
  <c r="H1227" i="8"/>
  <c r="H1226" i="8" s="1"/>
  <c r="H1225" i="8" s="1"/>
  <c r="H1224" i="8" s="1"/>
  <c r="H1222" i="8"/>
  <c r="H1220" i="8"/>
  <c r="H1215" i="8"/>
  <c r="H1214" i="8" s="1"/>
  <c r="H1216" i="8"/>
  <c r="H1212" i="8"/>
  <c r="H1210" i="8"/>
  <c r="H1209" i="8" s="1"/>
  <c r="H1208" i="8" s="1"/>
  <c r="H1207" i="8" s="1"/>
  <c r="H1204" i="8"/>
  <c r="H1203" i="8" s="1"/>
  <c r="H1205" i="8"/>
  <c r="H1200" i="8"/>
  <c r="H1199" i="8" s="1"/>
  <c r="H1198" i="8" s="1"/>
  <c r="H1194" i="8"/>
  <c r="H1192" i="8"/>
  <c r="H1186" i="8"/>
  <c r="H1185" i="8" s="1"/>
  <c r="H1184" i="8" s="1"/>
  <c r="H1183" i="8" s="1"/>
  <c r="H1182" i="8" s="1"/>
  <c r="H1181" i="8" s="1"/>
  <c r="H1178" i="8"/>
  <c r="H1177" i="8" s="1"/>
  <c r="H1176" i="8" s="1"/>
  <c r="H1173" i="8"/>
  <c r="H1172" i="8" s="1"/>
  <c r="H1171" i="8" s="1"/>
  <c r="H1170" i="8" s="1"/>
  <c r="H1169" i="8" s="1"/>
  <c r="H1168" i="8" s="1"/>
  <c r="H1165" i="8"/>
  <c r="H1164" i="8" s="1"/>
  <c r="H1163" i="8" s="1"/>
  <c r="H1160" i="8"/>
  <c r="H1159" i="8" s="1"/>
  <c r="H1158" i="8" s="1"/>
  <c r="H1154" i="8"/>
  <c r="H1145" i="8"/>
  <c r="H1147" i="8"/>
  <c r="H1152" i="8"/>
  <c r="H1151" i="8" s="1"/>
  <c r="H1150" i="8" s="1"/>
  <c r="H1149" i="8" s="1"/>
  <c r="H1148" i="8" s="1"/>
  <c r="H1142" i="8"/>
  <c r="H1141" i="8" s="1"/>
  <c r="H1140" i="8" s="1"/>
  <c r="H1138" i="8"/>
  <c r="H1137" i="8" s="1"/>
  <c r="H1136" i="8" s="1"/>
  <c r="H1132" i="8"/>
  <c r="H1131" i="8" s="1"/>
  <c r="H1130" i="8" s="1"/>
  <c r="H1129" i="8" s="1"/>
  <c r="H1099" i="8"/>
  <c r="H1098" i="8" s="1"/>
  <c r="H1097" i="8" s="1"/>
  <c r="H1096" i="8" s="1"/>
  <c r="H1094" i="8"/>
  <c r="H1093" i="8" s="1"/>
  <c r="H1092" i="8" s="1"/>
  <c r="H1091" i="8" s="1"/>
  <c r="H1089" i="8"/>
  <c r="H1088" i="8" s="1"/>
  <c r="H1087" i="8" s="1"/>
  <c r="H1079" i="8"/>
  <c r="H1078" i="8" s="1"/>
  <c r="H1077" i="8" s="1"/>
  <c r="H1074" i="8"/>
  <c r="H1073" i="8" s="1"/>
  <c r="H1072" i="8" s="1"/>
  <c r="H1069" i="8"/>
  <c r="H1068" i="8" s="1"/>
  <c r="H1067" i="8" s="1"/>
  <c r="H1065" i="8"/>
  <c r="H1064" i="8" s="1"/>
  <c r="H1062" i="8"/>
  <c r="H1061" i="8" s="1"/>
  <c r="H1058" i="8"/>
  <c r="H1057" i="8" s="1"/>
  <c r="H1056" i="8" s="1"/>
  <c r="H1052" i="8"/>
  <c r="H1050" i="8"/>
  <c r="H1044" i="8"/>
  <c r="H1043" i="8" s="1"/>
  <c r="H1042" i="8" s="1"/>
  <c r="H1040" i="8"/>
  <c r="H1039" i="8" s="1"/>
  <c r="H1038" i="8" s="1"/>
  <c r="H1035" i="8"/>
  <c r="H1033" i="8"/>
  <c r="H1032" i="8" s="1"/>
  <c r="H1029" i="8"/>
  <c r="H1028" i="8" s="1"/>
  <c r="H1019" i="8"/>
  <c r="H1020" i="8"/>
  <c r="H1021" i="8"/>
  <c r="H1022" i="8"/>
  <c r="H1016" i="8"/>
  <c r="H1015" i="8" s="1"/>
  <c r="H1013" i="8"/>
  <c r="H1012" i="8" s="1"/>
  <c r="H1011" i="8" s="1"/>
  <c r="H1005" i="8"/>
  <c r="H1004" i="8" s="1"/>
  <c r="H1003" i="8" s="1"/>
  <c r="H1001" i="8"/>
  <c r="H1000" i="8" s="1"/>
  <c r="H999" i="8" s="1"/>
  <c r="H993" i="8"/>
  <c r="H992" i="8" s="1"/>
  <c r="H991" i="8" s="1"/>
  <c r="H990" i="8" s="1"/>
  <c r="H988" i="8"/>
  <c r="H987" i="8" s="1"/>
  <c r="H986" i="8" s="1"/>
  <c r="H984" i="8"/>
  <c r="H983" i="8" s="1"/>
  <c r="H982" i="8" s="1"/>
  <c r="H975" i="8"/>
  <c r="H974" i="8" s="1"/>
  <c r="H973" i="8" s="1"/>
  <c r="H972" i="8" s="1"/>
  <c r="H966" i="8"/>
  <c r="H965" i="8" s="1"/>
  <c r="H964" i="8" s="1"/>
  <c r="H961" i="8"/>
  <c r="H960" i="8" s="1"/>
  <c r="H959" i="8" s="1"/>
  <c r="H958" i="8" s="1"/>
  <c r="H957" i="8" s="1"/>
  <c r="H955" i="8"/>
  <c r="H954" i="8" s="1"/>
  <c r="H953" i="8" s="1"/>
  <c r="H952" i="8" s="1"/>
  <c r="H951" i="8" s="1"/>
  <c r="H949" i="8"/>
  <c r="H948" i="8" s="1"/>
  <c r="H947" i="8" s="1"/>
  <c r="H946" i="8" s="1"/>
  <c r="H945" i="8" s="1"/>
  <c r="H943" i="8"/>
  <c r="H942" i="8" s="1"/>
  <c r="H941" i="8" s="1"/>
  <c r="H940" i="8" s="1"/>
  <c r="H939" i="8" s="1"/>
  <c r="H937" i="8"/>
  <c r="H936" i="8" s="1"/>
  <c r="H935" i="8" s="1"/>
  <c r="H934" i="8" s="1"/>
  <c r="H931" i="8"/>
  <c r="H930" i="8" s="1"/>
  <c r="H929" i="8" s="1"/>
  <c r="H928" i="8" s="1"/>
  <c r="H926" i="8"/>
  <c r="H925" i="8" s="1"/>
  <c r="H924" i="8" s="1"/>
  <c r="H922" i="8"/>
  <c r="H921" i="8" s="1"/>
  <c r="H920" i="8" s="1"/>
  <c r="H913" i="8"/>
  <c r="H912" i="8" s="1"/>
  <c r="H911" i="8" s="1"/>
  <c r="H909" i="8"/>
  <c r="H908" i="8" s="1"/>
  <c r="H907" i="8" s="1"/>
  <c r="H903" i="8"/>
  <c r="H902" i="8" s="1"/>
  <c r="H901" i="8" s="1"/>
  <c r="H899" i="8"/>
  <c r="H898" i="8" s="1"/>
  <c r="H897" i="8" s="1"/>
  <c r="H892" i="8"/>
  <c r="H891" i="8" s="1"/>
  <c r="H890" i="8" s="1"/>
  <c r="H888" i="8"/>
  <c r="H887" i="8" s="1"/>
  <c r="H886" i="8" s="1"/>
  <c r="H884" i="8"/>
  <c r="H883" i="8" s="1"/>
  <c r="H882" i="8" s="1"/>
  <c r="H880" i="8"/>
  <c r="H879" i="8" s="1"/>
  <c r="H878" i="8" s="1"/>
  <c r="H875" i="8"/>
  <c r="H874" i="8" s="1"/>
  <c r="H873" i="8" s="1"/>
  <c r="H869" i="8"/>
  <c r="H868" i="8" s="1"/>
  <c r="H867" i="8" s="1"/>
  <c r="H866" i="8" s="1"/>
  <c r="H864" i="8"/>
  <c r="H863" i="8" s="1"/>
  <c r="H861" i="8"/>
  <c r="H859" i="8"/>
  <c r="H857" i="8"/>
  <c r="H855" i="8"/>
  <c r="H851" i="8"/>
  <c r="H850" i="8" s="1"/>
  <c r="H849" i="8" s="1"/>
  <c r="H847" i="8"/>
  <c r="H846" i="8" s="1"/>
  <c r="H845" i="8" s="1"/>
  <c r="H843" i="8"/>
  <c r="H842" i="8" s="1"/>
  <c r="H841" i="8" s="1"/>
  <c r="H839" i="8"/>
  <c r="H838" i="8" s="1"/>
  <c r="H837" i="8" s="1"/>
  <c r="H831" i="8"/>
  <c r="H830" i="8" s="1"/>
  <c r="H829" i="8" s="1"/>
  <c r="H826" i="8"/>
  <c r="H825" i="8" s="1"/>
  <c r="H824" i="8" s="1"/>
  <c r="H822" i="8"/>
  <c r="H821" i="8" s="1"/>
  <c r="H820" i="8" s="1"/>
  <c r="H818" i="8"/>
  <c r="H817" i="8" s="1"/>
  <c r="H816" i="8" s="1"/>
  <c r="H812" i="8"/>
  <c r="H811" i="8" s="1"/>
  <c r="H810" i="8" s="1"/>
  <c r="H808" i="8"/>
  <c r="H807" i="8" s="1"/>
  <c r="H806" i="8" s="1"/>
  <c r="H804" i="8"/>
  <c r="H803" i="8" s="1"/>
  <c r="H802" i="8" s="1"/>
  <c r="H800" i="8"/>
  <c r="H799" i="8" s="1"/>
  <c r="H798" i="8" s="1"/>
  <c r="H796" i="8"/>
  <c r="H795" i="8" s="1"/>
  <c r="H794" i="8" s="1"/>
  <c r="H792" i="8"/>
  <c r="H791" i="8" s="1"/>
  <c r="H790" i="8" s="1"/>
  <c r="H788" i="8"/>
  <c r="H787" i="8" s="1"/>
  <c r="H786" i="8" s="1"/>
  <c r="H784" i="8"/>
  <c r="H783" i="8" s="1"/>
  <c r="H782" i="8" s="1"/>
  <c r="H780" i="8"/>
  <c r="H779" i="8" s="1"/>
  <c r="H778" i="8" s="1"/>
  <c r="H776" i="8"/>
  <c r="H775" i="8" s="1"/>
  <c r="H774" i="8" s="1"/>
  <c r="H773" i="8" s="1"/>
  <c r="H771" i="8"/>
  <c r="H770" i="8" s="1"/>
  <c r="H769" i="8" s="1"/>
  <c r="H752" i="8"/>
  <c r="H751" i="8" s="1"/>
  <c r="H750" i="8" s="1"/>
  <c r="H749" i="8" s="1"/>
  <c r="H745" i="8"/>
  <c r="H744" i="8" s="1"/>
  <c r="H743" i="8" s="1"/>
  <c r="H741" i="8"/>
  <c r="H740" i="8" s="1"/>
  <c r="H739" i="8" s="1"/>
  <c r="H737" i="8"/>
  <c r="H736" i="8" s="1"/>
  <c r="H735" i="8" s="1"/>
  <c r="H732" i="8"/>
  <c r="H731" i="8" s="1"/>
  <c r="H730" i="8" s="1"/>
  <c r="H729" i="8" s="1"/>
  <c r="H728" i="8" s="1"/>
  <c r="H727" i="8" s="1"/>
  <c r="H725" i="8"/>
  <c r="H724" i="8" s="1"/>
  <c r="H723" i="8" s="1"/>
  <c r="H717" i="8"/>
  <c r="H716" i="8" s="1"/>
  <c r="H715" i="8" s="1"/>
  <c r="H713" i="8"/>
  <c r="H712" i="8" s="1"/>
  <c r="H711" i="8" s="1"/>
  <c r="H709" i="8"/>
  <c r="H708" i="8" s="1"/>
  <c r="H707" i="8" s="1"/>
  <c r="H700" i="8"/>
  <c r="H699" i="8" s="1"/>
  <c r="H698" i="8" s="1"/>
  <c r="H691" i="8"/>
  <c r="H690" i="8" s="1"/>
  <c r="H689" i="8" s="1"/>
  <c r="H687" i="8"/>
  <c r="H686" i="8" s="1"/>
  <c r="H685" i="8" s="1"/>
  <c r="H683" i="8"/>
  <c r="H682" i="8" s="1"/>
  <c r="H681" i="8" s="1"/>
  <c r="H677" i="8"/>
  <c r="H676" i="8" s="1"/>
  <c r="H675" i="8" s="1"/>
  <c r="H673" i="8"/>
  <c r="H672" i="8" s="1"/>
  <c r="H671" i="8" s="1"/>
  <c r="H669" i="8"/>
  <c r="H668" i="8" s="1"/>
  <c r="H667" i="8" s="1"/>
  <c r="H665" i="8"/>
  <c r="H664" i="8" s="1"/>
  <c r="H663" i="8" s="1"/>
  <c r="H661" i="8"/>
  <c r="H660" i="8" s="1"/>
  <c r="H659" i="8" s="1"/>
  <c r="H657" i="8"/>
  <c r="H656" i="8" s="1"/>
  <c r="H655" i="8" s="1"/>
  <c r="H653" i="8"/>
  <c r="H652" i="8" s="1"/>
  <c r="H651" i="8" s="1"/>
  <c r="H650" i="8" s="1"/>
  <c r="H648" i="8"/>
  <c r="H647" i="8" s="1"/>
  <c r="H646" i="8" s="1"/>
  <c r="H644" i="8"/>
  <c r="H643" i="8" s="1"/>
  <c r="H642" i="8" s="1"/>
  <c r="H638" i="8"/>
  <c r="H637" i="8" s="1"/>
  <c r="H636" i="8" s="1"/>
  <c r="H634" i="8"/>
  <c r="H633" i="8" s="1"/>
  <c r="H632" i="8" s="1"/>
  <c r="H626" i="8"/>
  <c r="H625" i="8" s="1"/>
  <c r="H624" i="8" s="1"/>
  <c r="H622" i="8"/>
  <c r="H621" i="8" s="1"/>
  <c r="H620" i="8" s="1"/>
  <c r="H618" i="8"/>
  <c r="H617" i="8" s="1"/>
  <c r="H616" i="8" s="1"/>
  <c r="H613" i="8"/>
  <c r="H612" i="8" s="1"/>
  <c r="H611" i="8" s="1"/>
  <c r="H605" i="8"/>
  <c r="H600" i="8"/>
  <c r="H599" i="8" s="1"/>
  <c r="H598" i="8" s="1"/>
  <c r="H596" i="8"/>
  <c r="H595" i="8" s="1"/>
  <c r="H594" i="8" s="1"/>
  <c r="H591" i="8"/>
  <c r="H590" i="8" s="1"/>
  <c r="H589" i="8" s="1"/>
  <c r="H587" i="8"/>
  <c r="H586" i="8" s="1"/>
  <c r="H585" i="8" s="1"/>
  <c r="H583" i="8"/>
  <c r="H582" i="8" s="1"/>
  <c r="H581" i="8" s="1"/>
  <c r="H569" i="8"/>
  <c r="H572" i="8"/>
  <c r="H579" i="8"/>
  <c r="H578" i="8" s="1"/>
  <c r="H577" i="8" s="1"/>
  <c r="H564" i="8"/>
  <c r="H563" i="8" s="1"/>
  <c r="H562" i="8" s="1"/>
  <c r="H561" i="8" s="1"/>
  <c r="H559" i="8"/>
  <c r="H558" i="8" s="1"/>
  <c r="H557" i="8" s="1"/>
  <c r="H555" i="8"/>
  <c r="H554" i="8" s="1"/>
  <c r="H553" i="8" s="1"/>
  <c r="H552" i="8" s="1"/>
  <c r="H550" i="8"/>
  <c r="H549" i="8" s="1"/>
  <c r="H548" i="8" s="1"/>
  <c r="H544" i="8"/>
  <c r="H543" i="8" s="1"/>
  <c r="H539" i="8"/>
  <c r="H538" i="8" s="1"/>
  <c r="H536" i="8"/>
  <c r="H535" i="8" s="1"/>
  <c r="H532" i="8"/>
  <c r="H531" i="8" s="1"/>
  <c r="H529" i="8"/>
  <c r="H528" i="8" s="1"/>
  <c r="H525" i="8"/>
  <c r="H524" i="8" s="1"/>
  <c r="H522" i="8"/>
  <c r="H521" i="8" s="1"/>
  <c r="H518" i="8"/>
  <c r="H517" i="8" s="1"/>
  <c r="H516" i="8" s="1"/>
  <c r="H506" i="8"/>
  <c r="H505" i="8" s="1"/>
  <c r="H504" i="8" s="1"/>
  <c r="H503" i="8" s="1"/>
  <c r="H502" i="8" s="1"/>
  <c r="H501" i="8" s="1"/>
  <c r="H498" i="8"/>
  <c r="H497" i="8" s="1"/>
  <c r="H496" i="8" s="1"/>
  <c r="H495" i="8" s="1"/>
  <c r="H493" i="8"/>
  <c r="H492" i="8" s="1"/>
  <c r="H490" i="8"/>
  <c r="H489" i="8" s="1"/>
  <c r="H485" i="8"/>
  <c r="H484" i="8" s="1"/>
  <c r="H482" i="8"/>
  <c r="H481" i="8" s="1"/>
  <c r="H475" i="8"/>
  <c r="H474" i="8" s="1"/>
  <c r="H473" i="8" s="1"/>
  <c r="H462" i="8"/>
  <c r="H463" i="8"/>
  <c r="H464" i="8"/>
  <c r="H465" i="8"/>
  <c r="H470" i="8"/>
  <c r="H469" i="8" s="1"/>
  <c r="H468" i="8" s="1"/>
  <c r="H467" i="8" s="1"/>
  <c r="H466" i="8" s="1"/>
  <c r="H459" i="8"/>
  <c r="H458" i="8" s="1"/>
  <c r="H457" i="8" s="1"/>
  <c r="H455" i="8"/>
  <c r="H454" i="8" s="1"/>
  <c r="H453" i="8" s="1"/>
  <c r="H450" i="8"/>
  <c r="H449" i="8" s="1"/>
  <c r="H443" i="8"/>
  <c r="H442" i="8" s="1"/>
  <c r="H441" i="8" s="1"/>
  <c r="H439" i="8"/>
  <c r="H438" i="8" s="1"/>
  <c r="H437" i="8" s="1"/>
  <c r="H435" i="8"/>
  <c r="H434" i="8" s="1"/>
  <c r="H433" i="8" s="1"/>
  <c r="H432" i="8" s="1"/>
  <c r="H430" i="8"/>
  <c r="H429" i="8" s="1"/>
  <c r="H428" i="8" s="1"/>
  <c r="H426" i="8"/>
  <c r="H425" i="8" s="1"/>
  <c r="H424" i="8" s="1"/>
  <c r="H422" i="8"/>
  <c r="H421" i="8" s="1"/>
  <c r="H420" i="8" s="1"/>
  <c r="H418" i="8"/>
  <c r="H417" i="8" s="1"/>
  <c r="H415" i="8"/>
  <c r="H410" i="8"/>
  <c r="H409" i="8" s="1"/>
  <c r="H408" i="8" s="1"/>
  <c r="H407" i="8" s="1"/>
  <c r="H405" i="8"/>
  <c r="H404" i="8" s="1"/>
  <c r="H403" i="8" s="1"/>
  <c r="H402" i="8" s="1"/>
  <c r="H400" i="8"/>
  <c r="H399" i="8" s="1"/>
  <c r="H398" i="8" s="1"/>
  <c r="H396" i="8"/>
  <c r="H395" i="8" s="1"/>
  <c r="H394" i="8" s="1"/>
  <c r="H392" i="8"/>
  <c r="H391" i="8" s="1"/>
  <c r="H390" i="8" s="1"/>
  <c r="H383" i="8"/>
  <c r="H382" i="8" s="1"/>
  <c r="H380" i="8"/>
  <c r="H379" i="8" s="1"/>
  <c r="H374" i="8"/>
  <c r="H373" i="8" s="1"/>
  <c r="H372" i="8" s="1"/>
  <c r="H371" i="8" s="1"/>
  <c r="H370" i="8" s="1"/>
  <c r="H368" i="8"/>
  <c r="H367" i="8" s="1"/>
  <c r="H366" i="8" s="1"/>
  <c r="H365" i="8" s="1"/>
  <c r="H362" i="8"/>
  <c r="H361" i="8" s="1"/>
  <c r="H360" i="8" s="1"/>
  <c r="H359" i="8" s="1"/>
  <c r="H358" i="8" s="1"/>
  <c r="H356" i="8"/>
  <c r="H355" i="8" s="1"/>
  <c r="H353" i="8"/>
  <c r="H352" i="8" s="1"/>
  <c r="H348" i="8"/>
  <c r="H347" i="8" s="1"/>
  <c r="H346" i="8" s="1"/>
  <c r="H345" i="8" s="1"/>
  <c r="H344" i="8" s="1"/>
  <c r="H341" i="8"/>
  <c r="H338" i="8"/>
  <c r="H337" i="8" s="1"/>
  <c r="H335" i="8"/>
  <c r="H334" i="8" s="1"/>
  <c r="H331" i="8"/>
  <c r="H330" i="8" s="1"/>
  <c r="H328" i="8"/>
  <c r="H327" i="8" s="1"/>
  <c r="H325" i="8"/>
  <c r="H324" i="8" s="1"/>
  <c r="H320" i="8"/>
  <c r="H319" i="8" s="1"/>
  <c r="H315" i="8"/>
  <c r="H314" i="8" s="1"/>
  <c r="H312" i="8"/>
  <c r="H311" i="8" s="1"/>
  <c r="H307" i="8"/>
  <c r="H306" i="8" s="1"/>
  <c r="H305" i="8" s="1"/>
  <c r="H304" i="8" s="1"/>
  <c r="H298" i="8"/>
  <c r="H297" i="8" s="1"/>
  <c r="H296" i="8" s="1"/>
  <c r="H295" i="8" s="1"/>
  <c r="H287" i="8"/>
  <c r="H292" i="8"/>
  <c r="H291" i="8" s="1"/>
  <c r="H290" i="8" s="1"/>
  <c r="H289" i="8" s="1"/>
  <c r="H284" i="8"/>
  <c r="H283" i="8" s="1"/>
  <c r="H282" i="8" s="1"/>
  <c r="H281" i="8" s="1"/>
  <c r="H279" i="8"/>
  <c r="H278" i="8" s="1"/>
  <c r="H277" i="8" s="1"/>
  <c r="H276" i="8" s="1"/>
  <c r="H274" i="8"/>
  <c r="H273" i="8" s="1"/>
  <c r="H272" i="8" s="1"/>
  <c r="H271" i="8" s="1"/>
  <c r="H269" i="8"/>
  <c r="H268" i="8" s="1"/>
  <c r="H267" i="8" s="1"/>
  <c r="H266" i="8" s="1"/>
  <c r="H264" i="8"/>
  <c r="H263" i="8" s="1"/>
  <c r="H262" i="8" s="1"/>
  <c r="H261" i="8" s="1"/>
  <c r="H258" i="8"/>
  <c r="H257" i="8" s="1"/>
  <c r="H256" i="8" s="1"/>
  <c r="H255" i="8" s="1"/>
  <c r="H254" i="8" s="1"/>
  <c r="H252" i="8"/>
  <c r="H251" i="8" s="1"/>
  <c r="H250" i="8" s="1"/>
  <c r="H249" i="8" s="1"/>
  <c r="H247" i="8"/>
  <c r="H246" i="8" s="1"/>
  <c r="H245" i="8" s="1"/>
  <c r="H244" i="8" s="1"/>
  <c r="H242" i="8"/>
  <c r="H241" i="8" s="1"/>
  <c r="H240" i="8" s="1"/>
  <c r="H239" i="8" s="1"/>
  <c r="H237" i="8"/>
  <c r="H236" i="8" s="1"/>
  <c r="H234" i="8"/>
  <c r="H233" i="8" s="1"/>
  <c r="H230" i="8"/>
  <c r="H229" i="8" s="1"/>
  <c r="H227" i="8"/>
  <c r="H226" i="8" s="1"/>
  <c r="H225" i="8" s="1"/>
  <c r="H223" i="8"/>
  <c r="H222" i="8" s="1"/>
  <c r="H220" i="8"/>
  <c r="H219" i="8" s="1"/>
  <c r="H216" i="8"/>
  <c r="H215" i="8" s="1"/>
  <c r="H214" i="8" s="1"/>
  <c r="H212" i="8"/>
  <c r="H211" i="8" s="1"/>
  <c r="H209" i="8"/>
  <c r="H208" i="8" s="1"/>
  <c r="H205" i="8"/>
  <c r="H204" i="8" s="1"/>
  <c r="H203" i="8" s="1"/>
  <c r="H201" i="8"/>
  <c r="H200" i="8" s="1"/>
  <c r="H199" i="8" s="1"/>
  <c r="H197" i="8"/>
  <c r="H196" i="8" s="1"/>
  <c r="H194" i="8"/>
  <c r="H193" i="8" s="1"/>
  <c r="H191" i="8"/>
  <c r="H190" i="8" s="1"/>
  <c r="H187" i="8"/>
  <c r="H186" i="8" s="1"/>
  <c r="H184" i="8"/>
  <c r="H183" i="8" s="1"/>
  <c r="H181" i="8"/>
  <c r="H180" i="8" s="1"/>
  <c r="H177" i="8"/>
  <c r="H176" i="8" s="1"/>
  <c r="H174" i="8"/>
  <c r="H173" i="8" s="1"/>
  <c r="H170" i="8"/>
  <c r="H169" i="8" s="1"/>
  <c r="H167" i="8"/>
  <c r="H166" i="8" s="1"/>
  <c r="H163" i="8"/>
  <c r="H161" i="8"/>
  <c r="H158" i="8"/>
  <c r="H157" i="8" s="1"/>
  <c r="H155" i="8"/>
  <c r="H154" i="8" s="1"/>
  <c r="H152" i="8"/>
  <c r="H151" i="8" s="1"/>
  <c r="H148" i="8"/>
  <c r="H147" i="8" s="1"/>
  <c r="H146" i="8" s="1"/>
  <c r="H144" i="8"/>
  <c r="H143" i="8" s="1"/>
  <c r="H141" i="8"/>
  <c r="H140" i="8" s="1"/>
  <c r="H133" i="8"/>
  <c r="H132" i="8" s="1"/>
  <c r="H131" i="8" s="1"/>
  <c r="H129" i="8"/>
  <c r="H128" i="8" s="1"/>
  <c r="H127" i="8" s="1"/>
  <c r="H125" i="8"/>
  <c r="H124" i="8" s="1"/>
  <c r="H123" i="8" s="1"/>
  <c r="H121" i="8"/>
  <c r="H120" i="8" s="1"/>
  <c r="H118" i="8"/>
  <c r="H116" i="8"/>
  <c r="H113" i="8"/>
  <c r="H112" i="8" s="1"/>
  <c r="H109" i="8"/>
  <c r="H108" i="8" s="1"/>
  <c r="H107" i="8" s="1"/>
  <c r="H105" i="8"/>
  <c r="H104" i="8" s="1"/>
  <c r="H103" i="8" s="1"/>
  <c r="H101" i="8"/>
  <c r="H100" i="8" s="1"/>
  <c r="H99" i="8" s="1"/>
  <c r="H95" i="8"/>
  <c r="H94" i="8" s="1"/>
  <c r="H93" i="8" s="1"/>
  <c r="H92" i="8" s="1"/>
  <c r="H91" i="8" s="1"/>
  <c r="H86" i="8"/>
  <c r="H85" i="8" s="1"/>
  <c r="H83" i="8"/>
  <c r="H82" i="8" s="1"/>
  <c r="H80" i="8"/>
  <c r="H79" i="8" s="1"/>
  <c r="H76" i="8"/>
  <c r="H75" i="8" s="1"/>
  <c r="H74" i="8" s="1"/>
  <c r="H72" i="8"/>
  <c r="H71" i="8" s="1"/>
  <c r="H69" i="8"/>
  <c r="H68" i="8" s="1"/>
  <c r="H59" i="8"/>
  <c r="H58" i="8" s="1"/>
  <c r="H57" i="8" s="1"/>
  <c r="H54" i="8"/>
  <c r="H53" i="8" s="1"/>
  <c r="H52" i="8" s="1"/>
  <c r="H49" i="8"/>
  <c r="H48" i="8" s="1"/>
  <c r="H47" i="8" s="1"/>
  <c r="H39" i="8"/>
  <c r="H38" i="8" s="1"/>
  <c r="H37" i="8" s="1"/>
  <c r="H36" i="8" s="1"/>
  <c r="H35" i="8" s="1"/>
  <c r="H33" i="8"/>
  <c r="H32" i="8" s="1"/>
  <c r="H31" i="8" s="1"/>
  <c r="H29" i="8"/>
  <c r="H28" i="8" s="1"/>
  <c r="H27" i="8" s="1"/>
  <c r="H20" i="8"/>
  <c r="I34" i="8"/>
  <c r="I40" i="8"/>
  <c r="I50" i="8"/>
  <c r="I55" i="8"/>
  <c r="I56" i="8"/>
  <c r="I60" i="8"/>
  <c r="I70" i="8"/>
  <c r="I73" i="8"/>
  <c r="I77" i="8"/>
  <c r="I81" i="8"/>
  <c r="I84" i="8"/>
  <c r="I90" i="8"/>
  <c r="I102" i="8"/>
  <c r="I106" i="8"/>
  <c r="I117" i="8"/>
  <c r="I119" i="8"/>
  <c r="I122" i="8"/>
  <c r="I126" i="8"/>
  <c r="I134" i="8"/>
  <c r="I145" i="8"/>
  <c r="I149" i="8"/>
  <c r="I156" i="8"/>
  <c r="I182" i="8"/>
  <c r="I185" i="8"/>
  <c r="I188" i="8"/>
  <c r="I202" i="8"/>
  <c r="I206" i="8"/>
  <c r="I213" i="8"/>
  <c r="I217" i="8"/>
  <c r="I224" i="8"/>
  <c r="I231" i="8"/>
  <c r="I238" i="8"/>
  <c r="I243" i="8"/>
  <c r="I248" i="8"/>
  <c r="I293" i="8"/>
  <c r="I294" i="8"/>
  <c r="I302" i="8"/>
  <c r="I308" i="8"/>
  <c r="I313" i="8"/>
  <c r="I316" i="8"/>
  <c r="I321" i="8"/>
  <c r="I343" i="8"/>
  <c r="I357" i="8"/>
  <c r="I369" i="8"/>
  <c r="I375" i="8"/>
  <c r="I406" i="8"/>
  <c r="I427" i="8"/>
  <c r="I431" i="8"/>
  <c r="I436" i="8"/>
  <c r="I444" i="8"/>
  <c r="I451" i="8"/>
  <c r="I460" i="8"/>
  <c r="I476" i="8"/>
  <c r="I483" i="8"/>
  <c r="I486" i="8"/>
  <c r="I491" i="8"/>
  <c r="I494" i="8"/>
  <c r="I507" i="8"/>
  <c r="I508" i="8"/>
  <c r="I509" i="8"/>
  <c r="I510" i="8"/>
  <c r="I511" i="8"/>
  <c r="I512" i="8"/>
  <c r="I513" i="8"/>
  <c r="I514" i="8"/>
  <c r="I519" i="8"/>
  <c r="I565" i="8"/>
  <c r="I566" i="8"/>
  <c r="I567" i="8"/>
  <c r="I584" i="8"/>
  <c r="I593" i="8"/>
  <c r="I607" i="8"/>
  <c r="I608" i="8"/>
  <c r="I609" i="8"/>
  <c r="I610" i="8"/>
  <c r="I615" i="8"/>
  <c r="I635" i="8"/>
  <c r="I639" i="8"/>
  <c r="I640" i="8"/>
  <c r="I641" i="8"/>
  <c r="I645" i="8"/>
  <c r="I733" i="8"/>
  <c r="I738" i="8"/>
  <c r="I742" i="8"/>
  <c r="I746" i="8"/>
  <c r="I747" i="8"/>
  <c r="I748" i="8"/>
  <c r="I753" i="8"/>
  <c r="I755" i="8"/>
  <c r="I756" i="8"/>
  <c r="I757" i="8"/>
  <c r="I758" i="8"/>
  <c r="I759" i="8"/>
  <c r="I760" i="8"/>
  <c r="I761" i="8"/>
  <c r="I762" i="8"/>
  <c r="I763" i="8"/>
  <c r="I764" i="8"/>
  <c r="I765" i="8"/>
  <c r="I766" i="8"/>
  <c r="I767" i="8"/>
  <c r="I768" i="8"/>
  <c r="I777" i="8"/>
  <c r="I840" i="8"/>
  <c r="I858" i="8"/>
  <c r="I860" i="8"/>
  <c r="I862" i="8"/>
  <c r="I865" i="8"/>
  <c r="I870" i="8"/>
  <c r="I871" i="8"/>
  <c r="I872" i="8"/>
  <c r="I876" i="8"/>
  <c r="I881" i="8"/>
  <c r="I904" i="8"/>
  <c r="I905" i="8"/>
  <c r="I906" i="8"/>
  <c r="I910" i="8"/>
  <c r="I914" i="8"/>
  <c r="I923" i="8"/>
  <c r="I927" i="8"/>
  <c r="I932" i="8"/>
  <c r="I956" i="8"/>
  <c r="I968" i="8"/>
  <c r="I969" i="8"/>
  <c r="I970" i="8"/>
  <c r="I971" i="8"/>
  <c r="I989" i="8"/>
  <c r="I995" i="8"/>
  <c r="I996" i="8"/>
  <c r="I997" i="8"/>
  <c r="I1002" i="8"/>
  <c r="I1007" i="8"/>
  <c r="I1008" i="8"/>
  <c r="I1009" i="8"/>
  <c r="I1031" i="8"/>
  <c r="I1034" i="8"/>
  <c r="I1037" i="8"/>
  <c r="I1051" i="8"/>
  <c r="I1053" i="8"/>
  <c r="I1063" i="8"/>
  <c r="I1066" i="8"/>
  <c r="I1070" i="8"/>
  <c r="I1071" i="8"/>
  <c r="I1075" i="8"/>
  <c r="I1076" i="8"/>
  <c r="I1080" i="8"/>
  <c r="I1081" i="8"/>
  <c r="I1082" i="8"/>
  <c r="I1083" i="8"/>
  <c r="I1084" i="8"/>
  <c r="I1085" i="8"/>
  <c r="I1086" i="8"/>
  <c r="I1090" i="8"/>
  <c r="I1095" i="8"/>
  <c r="I1100" i="8"/>
  <c r="I1114" i="8"/>
  <c r="I1117" i="8"/>
  <c r="I1118" i="8"/>
  <c r="I1119" i="8"/>
  <c r="I1120" i="8"/>
  <c r="I1121" i="8"/>
  <c r="I1122" i="8"/>
  <c r="I1123" i="8"/>
  <c r="I1124" i="8"/>
  <c r="I1125" i="8"/>
  <c r="I1126" i="8"/>
  <c r="I1127" i="8"/>
  <c r="I1128" i="8"/>
  <c r="I1139" i="8"/>
  <c r="I1153" i="8"/>
  <c r="I1155" i="8"/>
  <c r="I1161" i="8"/>
  <c r="I1162" i="8"/>
  <c r="I1166" i="8"/>
  <c r="I1167" i="8"/>
  <c r="I1174" i="8"/>
  <c r="I1175" i="8"/>
  <c r="I1179" i="8"/>
  <c r="I1180" i="8"/>
  <c r="I1187" i="8"/>
  <c r="I1188" i="8"/>
  <c r="I1189" i="8"/>
  <c r="I1193" i="8"/>
  <c r="I1195" i="8"/>
  <c r="I1201" i="8"/>
  <c r="I1202" i="8"/>
  <c r="I1206" i="8"/>
  <c r="I1211" i="8"/>
  <c r="I1213" i="8"/>
  <c r="I1228" i="8"/>
  <c r="I1237" i="8"/>
  <c r="I1242" i="8"/>
  <c r="I1247" i="8"/>
  <c r="I1252" i="8"/>
  <c r="I1267" i="8"/>
  <c r="I1272" i="8"/>
  <c r="I1273" i="8"/>
  <c r="I1274" i="8"/>
  <c r="I1275" i="8"/>
  <c r="I1276" i="8"/>
  <c r="I1277" i="8"/>
  <c r="I1278" i="8"/>
  <c r="I1279" i="8"/>
  <c r="I1280" i="8"/>
  <c r="I1285" i="8"/>
  <c r="I1286" i="8"/>
  <c r="I1287" i="8"/>
  <c r="I1291" i="8"/>
  <c r="I1294" i="8"/>
  <c r="I1298" i="8"/>
  <c r="I1299" i="8"/>
  <c r="I1302" i="8"/>
  <c r="I1306" i="8"/>
  <c r="I1307" i="8"/>
  <c r="I1308" i="8"/>
  <c r="I1309" i="8"/>
  <c r="I1310" i="8"/>
  <c r="I1311" i="8"/>
  <c r="I1312" i="8"/>
  <c r="I1313" i="8"/>
  <c r="I1314" i="8"/>
  <c r="I1315" i="8"/>
  <c r="I1316" i="8"/>
  <c r="I1317" i="8"/>
  <c r="I1318" i="8"/>
  <c r="I1327" i="8"/>
  <c r="I1333" i="8"/>
  <c r="I1340" i="8"/>
  <c r="I1344" i="8"/>
  <c r="I1360" i="8"/>
  <c r="I1365" i="8"/>
  <c r="I1369" i="8"/>
  <c r="I1370" i="8"/>
  <c r="H1268" i="8" l="1"/>
  <c r="H1345" i="8"/>
  <c r="H385" i="8"/>
  <c r="H18" i="8"/>
  <c r="H45" i="8"/>
  <c r="H44" i="8" s="1"/>
  <c r="H43" i="8" s="1"/>
  <c r="H42" i="8" s="1"/>
  <c r="H41" i="8" s="1"/>
  <c r="H17" i="8"/>
  <c r="H631" i="8"/>
  <c r="H630" i="8" s="1"/>
  <c r="H629" i="8" s="1"/>
  <c r="H65" i="8"/>
  <c r="H64" i="8" s="1"/>
  <c r="H340" i="8"/>
  <c r="H1361" i="8"/>
  <c r="H1328" i="8"/>
  <c r="H1288" i="8"/>
  <c r="H1283" i="8" s="1"/>
  <c r="H1282" i="8" s="1"/>
  <c r="H1281" i="8" s="1"/>
  <c r="H1284" i="8"/>
  <c r="H1257" i="8"/>
  <c r="H1248" i="8" s="1"/>
  <c r="H1219" i="8"/>
  <c r="H1218" i="8" s="1"/>
  <c r="H1197" i="8" s="1"/>
  <c r="H1196" i="8" s="1"/>
  <c r="H1018" i="8"/>
  <c r="H1191" i="8"/>
  <c r="H1190" i="8" s="1"/>
  <c r="H1157" i="8" s="1"/>
  <c r="H1156" i="8" s="1"/>
  <c r="H1135" i="8"/>
  <c r="H1134" i="8" s="1"/>
  <c r="H1060" i="8"/>
  <c r="H1055" i="8" s="1"/>
  <c r="H1054" i="8" s="1"/>
  <c r="H1049" i="8"/>
  <c r="H1048" i="8" s="1"/>
  <c r="H1027" i="8"/>
  <c r="H1010" i="8"/>
  <c r="H998" i="8" s="1"/>
  <c r="H981" i="8"/>
  <c r="H980" i="8" s="1"/>
  <c r="H979" i="8" s="1"/>
  <c r="H978" i="8" s="1"/>
  <c r="H963" i="8"/>
  <c r="H933" i="8"/>
  <c r="H919" i="8"/>
  <c r="H918" i="8" s="1"/>
  <c r="H917" i="8" s="1"/>
  <c r="H916" i="8" s="1"/>
  <c r="H896" i="8"/>
  <c r="H895" i="8" s="1"/>
  <c r="H894" i="8" s="1"/>
  <c r="H877" i="8"/>
  <c r="H854" i="8"/>
  <c r="H853" i="8" s="1"/>
  <c r="H836" i="8" s="1"/>
  <c r="H835" i="8" s="1"/>
  <c r="H834" i="8" s="1"/>
  <c r="H207" i="8"/>
  <c r="H218" i="8"/>
  <c r="H165" i="8"/>
  <c r="H310" i="8"/>
  <c r="H309" i="8" s="1"/>
  <c r="H754" i="8"/>
  <c r="H734" i="8"/>
  <c r="H461" i="8"/>
  <c r="H568" i="8"/>
  <c r="H115" i="8"/>
  <c r="H160" i="8"/>
  <c r="H150" i="8" s="1"/>
  <c r="H604" i="8"/>
  <c r="H603" i="8" s="1"/>
  <c r="H602" i="8" s="1"/>
  <c r="H576" i="8"/>
  <c r="H575" i="8" s="1"/>
  <c r="H574" i="8" s="1"/>
  <c r="H547" i="8"/>
  <c r="H546" i="8" s="1"/>
  <c r="H542" i="8"/>
  <c r="H541" i="8"/>
  <c r="H534" i="8"/>
  <c r="H527" i="8"/>
  <c r="H520" i="8"/>
  <c r="H488" i="8"/>
  <c r="H487" i="8" s="1"/>
  <c r="H480" i="8"/>
  <c r="H479" i="8" s="1"/>
  <c r="H478" i="8" s="1"/>
  <c r="H477" i="8" s="1"/>
  <c r="H452" i="8"/>
  <c r="H446" i="8"/>
  <c r="H448" i="8"/>
  <c r="H447" i="8" s="1"/>
  <c r="H414" i="8"/>
  <c r="H413" i="8" s="1"/>
  <c r="H412" i="8" s="1"/>
  <c r="H378" i="8"/>
  <c r="H377" i="8" s="1"/>
  <c r="H351" i="8"/>
  <c r="H350" i="8" s="1"/>
  <c r="H333" i="8"/>
  <c r="H323" i="8"/>
  <c r="H318" i="8"/>
  <c r="H317" i="8"/>
  <c r="H288" i="8"/>
  <c r="H286" i="8" s="1"/>
  <c r="H260" i="8"/>
  <c r="H232" i="8"/>
  <c r="H189" i="8"/>
  <c r="H172" i="8"/>
  <c r="H179" i="8"/>
  <c r="H24" i="8"/>
  <c r="H19" i="8" s="1"/>
  <c r="H139" i="8"/>
  <c r="H111" i="8"/>
  <c r="H78" i="8"/>
  <c r="H67" i="8"/>
  <c r="H63" i="8" s="1"/>
  <c r="H62" i="8" s="1"/>
  <c r="H61" i="8" s="1"/>
  <c r="H51" i="8"/>
  <c r="H26" i="8"/>
  <c r="H25" i="8" s="1"/>
  <c r="K994" i="8"/>
  <c r="K993" i="8" s="1"/>
  <c r="K992" i="8" s="1"/>
  <c r="K991" i="8" s="1"/>
  <c r="K990" i="8" s="1"/>
  <c r="J994" i="8"/>
  <c r="G994" i="8"/>
  <c r="I994" i="8" s="1"/>
  <c r="J993" i="8"/>
  <c r="J992" i="8" s="1"/>
  <c r="J991" i="8" s="1"/>
  <c r="J990" i="8" s="1"/>
  <c r="G993" i="8"/>
  <c r="J988" i="8"/>
  <c r="G988" i="8"/>
  <c r="J987" i="8"/>
  <c r="J986" i="8" s="1"/>
  <c r="K985" i="8"/>
  <c r="K984" i="8" s="1"/>
  <c r="K983" i="8" s="1"/>
  <c r="K982" i="8" s="1"/>
  <c r="K981" i="8" s="1"/>
  <c r="J985" i="8"/>
  <c r="G985" i="8"/>
  <c r="I985" i="8" s="1"/>
  <c r="J984" i="8"/>
  <c r="J983" i="8" s="1"/>
  <c r="J982" i="8" s="1"/>
  <c r="G1036" i="8"/>
  <c r="I1036" i="8" s="1"/>
  <c r="G1030" i="8"/>
  <c r="I1030" i="8" s="1"/>
  <c r="K1378" i="8"/>
  <c r="J1378" i="8"/>
  <c r="H98" i="8" l="1"/>
  <c r="H21" i="8"/>
  <c r="H1144" i="8"/>
  <c r="H1026" i="8"/>
  <c r="H1025" i="8" s="1"/>
  <c r="H1024" i="8" s="1"/>
  <c r="H1023" i="8" s="1"/>
  <c r="H977" i="8"/>
  <c r="H915" i="8"/>
  <c r="H833" i="8"/>
  <c r="H628" i="8"/>
  <c r="G984" i="8"/>
  <c r="H515" i="8"/>
  <c r="H500" i="8" s="1"/>
  <c r="H573" i="8"/>
  <c r="H472" i="8"/>
  <c r="H445" i="8"/>
  <c r="H376" i="8"/>
  <c r="H364" i="8" s="1"/>
  <c r="H322" i="8"/>
  <c r="H303" i="8" s="1"/>
  <c r="H300" i="8" s="1"/>
  <c r="H16" i="8"/>
  <c r="H97" i="8"/>
  <c r="G987" i="8"/>
  <c r="I988" i="8"/>
  <c r="G992" i="8"/>
  <c r="I993" i="8"/>
  <c r="K980" i="8"/>
  <c r="K979" i="8" s="1"/>
  <c r="K978" i="8" s="1"/>
  <c r="J981" i="8"/>
  <c r="J980" i="8" s="1"/>
  <c r="J979" i="8" s="1"/>
  <c r="J978" i="8" s="1"/>
  <c r="K60" i="8"/>
  <c r="K1354" i="8"/>
  <c r="J1354" i="8"/>
  <c r="G1354" i="8"/>
  <c r="I1354" i="8" s="1"/>
  <c r="I984" i="8" l="1"/>
  <c r="G983" i="8"/>
  <c r="G991" i="8"/>
  <c r="I992" i="8"/>
  <c r="G986" i="8"/>
  <c r="I986" i="8" s="1"/>
  <c r="I987" i="8"/>
  <c r="K1263" i="8"/>
  <c r="J1263" i="8"/>
  <c r="G1263" i="8"/>
  <c r="I1263" i="8" s="1"/>
  <c r="K1260" i="8"/>
  <c r="J1260" i="8"/>
  <c r="G1260" i="8"/>
  <c r="I1260" i="8" s="1"/>
  <c r="K1241" i="8"/>
  <c r="J1241" i="8"/>
  <c r="G1241" i="8"/>
  <c r="I1241" i="8" s="1"/>
  <c r="K1232" i="8"/>
  <c r="J1232" i="8"/>
  <c r="G1232" i="8"/>
  <c r="I1232" i="8" s="1"/>
  <c r="K1223" i="8"/>
  <c r="J1223" i="8"/>
  <c r="G1223" i="8"/>
  <c r="I1223" i="8" s="1"/>
  <c r="K1221" i="8"/>
  <c r="J1221" i="8"/>
  <c r="J1146" i="8" s="1"/>
  <c r="G1221" i="8"/>
  <c r="G1217" i="8"/>
  <c r="I1217" i="8" s="1"/>
  <c r="K1017" i="8"/>
  <c r="J1017" i="8"/>
  <c r="G1017" i="8"/>
  <c r="I1017" i="8" s="1"/>
  <c r="G1014" i="8"/>
  <c r="I1014" i="8" s="1"/>
  <c r="K848" i="8"/>
  <c r="J848" i="8"/>
  <c r="G848" i="8"/>
  <c r="I848" i="8" s="1"/>
  <c r="K674" i="8"/>
  <c r="J674" i="8"/>
  <c r="G674" i="8"/>
  <c r="I674" i="8" s="1"/>
  <c r="K709" i="8"/>
  <c r="K708" i="8" s="1"/>
  <c r="K707" i="8" s="1"/>
  <c r="J709" i="8"/>
  <c r="J708" i="8" s="1"/>
  <c r="J707" i="8" s="1"/>
  <c r="G710" i="8"/>
  <c r="K692" i="8"/>
  <c r="J692" i="8"/>
  <c r="G692" i="8"/>
  <c r="K678" i="8"/>
  <c r="K679" i="8"/>
  <c r="K680" i="8"/>
  <c r="J678" i="8"/>
  <c r="J679" i="8"/>
  <c r="J680" i="8"/>
  <c r="G678" i="8"/>
  <c r="I678" i="8" s="1"/>
  <c r="G679" i="8"/>
  <c r="I679" i="8" s="1"/>
  <c r="G680" i="8"/>
  <c r="I680" i="8" s="1"/>
  <c r="G726" i="8"/>
  <c r="K718" i="8"/>
  <c r="J718" i="8"/>
  <c r="G718" i="8"/>
  <c r="I718" i="8" s="1"/>
  <c r="G701" i="8"/>
  <c r="I701" i="8" s="1"/>
  <c r="G702" i="8"/>
  <c r="I702" i="8" s="1"/>
  <c r="K684" i="8"/>
  <c r="J684" i="8"/>
  <c r="G684" i="8"/>
  <c r="I684" i="8" s="1"/>
  <c r="K658" i="8"/>
  <c r="J658" i="8"/>
  <c r="G658" i="8"/>
  <c r="I658" i="8" s="1"/>
  <c r="K580" i="8"/>
  <c r="J580" i="8"/>
  <c r="G580" i="8"/>
  <c r="K411" i="8"/>
  <c r="J411" i="8"/>
  <c r="G411" i="8"/>
  <c r="I411" i="8" s="1"/>
  <c r="K401" i="8"/>
  <c r="J401" i="8"/>
  <c r="G401" i="8"/>
  <c r="G397" i="8"/>
  <c r="I397" i="8" s="1"/>
  <c r="K393" i="8"/>
  <c r="G393" i="8"/>
  <c r="I393" i="8" s="1"/>
  <c r="G384" i="8"/>
  <c r="I384" i="8" s="1"/>
  <c r="K349" i="8"/>
  <c r="J349" i="8"/>
  <c r="G349" i="8"/>
  <c r="I349" i="8" s="1"/>
  <c r="K299" i="8"/>
  <c r="J299" i="8"/>
  <c r="G299" i="8"/>
  <c r="I299" i="8" s="1"/>
  <c r="J235" i="8"/>
  <c r="G235" i="8"/>
  <c r="I235" i="8" s="1"/>
  <c r="G228" i="8"/>
  <c r="K221" i="8"/>
  <c r="J221" i="8"/>
  <c r="G221" i="8"/>
  <c r="I221" i="8" s="1"/>
  <c r="K153" i="8"/>
  <c r="J153" i="8"/>
  <c r="G153" i="8"/>
  <c r="I153" i="8" s="1"/>
  <c r="G66" i="8"/>
  <c r="I66" i="8" s="1"/>
  <c r="G181" i="8"/>
  <c r="J181" i="8"/>
  <c r="J180" i="8" s="1"/>
  <c r="G184" i="8"/>
  <c r="J184" i="8"/>
  <c r="J183" i="8" s="1"/>
  <c r="G187" i="8"/>
  <c r="J187" i="8"/>
  <c r="J186" i="8" s="1"/>
  <c r="G23" i="8" l="1"/>
  <c r="I1221" i="8"/>
  <c r="G1146" i="8"/>
  <c r="K1146" i="8"/>
  <c r="I401" i="8"/>
  <c r="G342" i="8"/>
  <c r="K342" i="8"/>
  <c r="I228" i="8"/>
  <c r="J342" i="8"/>
  <c r="I580" i="8"/>
  <c r="I726" i="8"/>
  <c r="I692" i="8"/>
  <c r="G691" i="8"/>
  <c r="I691" i="8" s="1"/>
  <c r="I983" i="8"/>
  <c r="G982" i="8"/>
  <c r="I982" i="8" s="1"/>
  <c r="G709" i="8"/>
  <c r="I709" i="8" s="1"/>
  <c r="I710" i="8"/>
  <c r="G990" i="8"/>
  <c r="I990" i="8" s="1"/>
  <c r="I991" i="8"/>
  <c r="G186" i="8"/>
  <c r="I186" i="8" s="1"/>
  <c r="I187" i="8"/>
  <c r="G183" i="8"/>
  <c r="I183" i="8" s="1"/>
  <c r="I184" i="8"/>
  <c r="G180" i="8"/>
  <c r="I180" i="8" s="1"/>
  <c r="I181" i="8"/>
  <c r="J393" i="8"/>
  <c r="J179" i="8"/>
  <c r="G708" i="8" l="1"/>
  <c r="G707" i="8" s="1"/>
  <c r="I707" i="8" s="1"/>
  <c r="G179" i="8"/>
  <c r="I179" i="8" s="1"/>
  <c r="G981" i="8"/>
  <c r="G980" i="8" s="1"/>
  <c r="J381" i="8"/>
  <c r="G1145" i="8"/>
  <c r="I1145" i="8" s="1"/>
  <c r="L241" i="8"/>
  <c r="M241" i="8"/>
  <c r="N241" i="8"/>
  <c r="J242" i="8"/>
  <c r="J241" i="8" s="1"/>
  <c r="J240" i="8" s="1"/>
  <c r="J239" i="8" s="1"/>
  <c r="K242" i="8"/>
  <c r="K241" i="8" s="1"/>
  <c r="K240" i="8" s="1"/>
  <c r="K239" i="8" s="1"/>
  <c r="G242" i="8"/>
  <c r="J247" i="8"/>
  <c r="J246" i="8" s="1"/>
  <c r="J245" i="8" s="1"/>
  <c r="J244" i="8" s="1"/>
  <c r="K247" i="8"/>
  <c r="K246" i="8" s="1"/>
  <c r="K245" i="8" s="1"/>
  <c r="K244" i="8" s="1"/>
  <c r="G247" i="8"/>
  <c r="I247" i="8" s="1"/>
  <c r="J114" i="8"/>
  <c r="K142" i="8"/>
  <c r="J142" i="8"/>
  <c r="G142" i="8"/>
  <c r="I142" i="8" s="1"/>
  <c r="G114" i="8"/>
  <c r="I114" i="8" s="1"/>
  <c r="G1378" i="8"/>
  <c r="I1378" i="8" s="1"/>
  <c r="K1324" i="8"/>
  <c r="J1324" i="8"/>
  <c r="G1324" i="8"/>
  <c r="I1324" i="8" s="1"/>
  <c r="K1143" i="8"/>
  <c r="J1143" i="8"/>
  <c r="G1143" i="8"/>
  <c r="I1143" i="8" s="1"/>
  <c r="K1133" i="8"/>
  <c r="J1133" i="8"/>
  <c r="G1133" i="8"/>
  <c r="I1133" i="8" s="1"/>
  <c r="K1114" i="8"/>
  <c r="J1114" i="8"/>
  <c r="K1110" i="8"/>
  <c r="J1110" i="8"/>
  <c r="G1110" i="8"/>
  <c r="I1110" i="8" s="1"/>
  <c r="K1106" i="8"/>
  <c r="J1106" i="8"/>
  <c r="G1106" i="8"/>
  <c r="I1106" i="8" s="1"/>
  <c r="K1059" i="8"/>
  <c r="J1059" i="8"/>
  <c r="G1059" i="8"/>
  <c r="I1059" i="8" s="1"/>
  <c r="K1047" i="8"/>
  <c r="J1047" i="8"/>
  <c r="G1047" i="8"/>
  <c r="I1047" i="8" s="1"/>
  <c r="K1046" i="8"/>
  <c r="J1046" i="8"/>
  <c r="G1046" i="8"/>
  <c r="I1046" i="8" s="1"/>
  <c r="K1045" i="8"/>
  <c r="J1045" i="8"/>
  <c r="G1045" i="8"/>
  <c r="I1045" i="8" s="1"/>
  <c r="K1041" i="8"/>
  <c r="J1041" i="8"/>
  <c r="G1041" i="8"/>
  <c r="I1041" i="8" s="1"/>
  <c r="K1036" i="8"/>
  <c r="J1036" i="8"/>
  <c r="K1030" i="8"/>
  <c r="J1030" i="8"/>
  <c r="K1014" i="8"/>
  <c r="J1014" i="8"/>
  <c r="K1006" i="8"/>
  <c r="J1006" i="8"/>
  <c r="G1006" i="8"/>
  <c r="I1006" i="8" s="1"/>
  <c r="K976" i="8"/>
  <c r="J976" i="8"/>
  <c r="G976" i="8"/>
  <c r="I976" i="8" s="1"/>
  <c r="K967" i="8"/>
  <c r="J967" i="8"/>
  <c r="G967" i="8"/>
  <c r="I967" i="8" s="1"/>
  <c r="K962" i="8"/>
  <c r="J962" i="8"/>
  <c r="G962" i="8"/>
  <c r="I962" i="8" s="1"/>
  <c r="K950" i="8"/>
  <c r="J950" i="8"/>
  <c r="G950" i="8"/>
  <c r="I950" i="8" s="1"/>
  <c r="K944" i="8"/>
  <c r="J944" i="8"/>
  <c r="G944" i="8"/>
  <c r="I944" i="8" s="1"/>
  <c r="K938" i="8"/>
  <c r="J938" i="8"/>
  <c r="G938" i="8"/>
  <c r="I938" i="8" s="1"/>
  <c r="K900" i="8"/>
  <c r="J900" i="8"/>
  <c r="G900" i="8"/>
  <c r="I900" i="8" s="1"/>
  <c r="K893" i="8"/>
  <c r="J893" i="8"/>
  <c r="G893" i="8"/>
  <c r="I893" i="8" s="1"/>
  <c r="K889" i="8"/>
  <c r="J889" i="8"/>
  <c r="G889" i="8"/>
  <c r="I889" i="8" s="1"/>
  <c r="K885" i="8"/>
  <c r="J885" i="8"/>
  <c r="G885" i="8"/>
  <c r="I885" i="8" s="1"/>
  <c r="K856" i="8"/>
  <c r="K855" i="8" s="1"/>
  <c r="K854" i="8" s="1"/>
  <c r="K853" i="8" s="1"/>
  <c r="J856" i="8"/>
  <c r="J855" i="8" s="1"/>
  <c r="J854" i="8" s="1"/>
  <c r="J853" i="8" s="1"/>
  <c r="G856" i="8"/>
  <c r="I856" i="8" s="1"/>
  <c r="K852" i="8"/>
  <c r="J852" i="8"/>
  <c r="G852" i="8"/>
  <c r="I852" i="8" s="1"/>
  <c r="K844" i="8"/>
  <c r="J844" i="8"/>
  <c r="G844" i="8"/>
  <c r="I844" i="8" s="1"/>
  <c r="K832" i="8"/>
  <c r="J832" i="8"/>
  <c r="G832" i="8"/>
  <c r="I832" i="8" s="1"/>
  <c r="K828" i="8"/>
  <c r="J828" i="8"/>
  <c r="G828" i="8"/>
  <c r="I828" i="8" s="1"/>
  <c r="K827" i="8"/>
  <c r="J827" i="8"/>
  <c r="G827" i="8"/>
  <c r="I827" i="8" s="1"/>
  <c r="K823" i="8"/>
  <c r="J823" i="8"/>
  <c r="G823" i="8"/>
  <c r="I823" i="8" s="1"/>
  <c r="K819" i="8"/>
  <c r="J819" i="8"/>
  <c r="G819" i="8"/>
  <c r="I819" i="8" s="1"/>
  <c r="K815" i="8"/>
  <c r="K571" i="8" s="1"/>
  <c r="J815" i="8"/>
  <c r="J571" i="8" s="1"/>
  <c r="G815" i="8"/>
  <c r="G571" i="8" s="1"/>
  <c r="K814" i="8"/>
  <c r="J814" i="8"/>
  <c r="G814" i="8"/>
  <c r="I814" i="8" s="1"/>
  <c r="K813" i="8"/>
  <c r="J813" i="8"/>
  <c r="G813" i="8"/>
  <c r="I813" i="8" s="1"/>
  <c r="K809" i="8"/>
  <c r="J809" i="8"/>
  <c r="G809" i="8"/>
  <c r="I809" i="8" s="1"/>
  <c r="K805" i="8"/>
  <c r="J805" i="8"/>
  <c r="G805" i="8"/>
  <c r="I805" i="8" s="1"/>
  <c r="K801" i="8"/>
  <c r="J801" i="8"/>
  <c r="G801" i="8"/>
  <c r="I801" i="8" s="1"/>
  <c r="K797" i="8"/>
  <c r="J797" i="8"/>
  <c r="G797" i="8"/>
  <c r="I797" i="8" s="1"/>
  <c r="K793" i="8"/>
  <c r="J793" i="8"/>
  <c r="G793" i="8"/>
  <c r="I793" i="8" s="1"/>
  <c r="K789" i="8"/>
  <c r="J789" i="8"/>
  <c r="G789" i="8"/>
  <c r="I789" i="8" s="1"/>
  <c r="K785" i="8"/>
  <c r="J785" i="8"/>
  <c r="G785" i="8"/>
  <c r="I785" i="8" s="1"/>
  <c r="K781" i="8"/>
  <c r="J781" i="8"/>
  <c r="G781" i="8"/>
  <c r="I781" i="8" s="1"/>
  <c r="K772" i="8"/>
  <c r="J772" i="8"/>
  <c r="G772" i="8"/>
  <c r="I772" i="8" s="1"/>
  <c r="K714" i="8"/>
  <c r="K713" i="8" s="1"/>
  <c r="K712" i="8" s="1"/>
  <c r="K711" i="8" s="1"/>
  <c r="J714" i="8"/>
  <c r="G714" i="8"/>
  <c r="I714" i="8" s="1"/>
  <c r="K688" i="8"/>
  <c r="J688" i="8"/>
  <c r="G688" i="8"/>
  <c r="I688" i="8" s="1"/>
  <c r="K670" i="8"/>
  <c r="J670" i="8"/>
  <c r="G670" i="8"/>
  <c r="I670" i="8" s="1"/>
  <c r="K666" i="8"/>
  <c r="J666" i="8"/>
  <c r="G666" i="8"/>
  <c r="I666" i="8" s="1"/>
  <c r="K662" i="8"/>
  <c r="J662" i="8"/>
  <c r="G662" i="8"/>
  <c r="I662" i="8" s="1"/>
  <c r="K654" i="8"/>
  <c r="J654" i="8"/>
  <c r="G654" i="8"/>
  <c r="I654" i="8" s="1"/>
  <c r="J649" i="8"/>
  <c r="K649" i="8"/>
  <c r="G649" i="8"/>
  <c r="I649" i="8" s="1"/>
  <c r="K627" i="8"/>
  <c r="J627" i="8"/>
  <c r="G627" i="8"/>
  <c r="I627" i="8" s="1"/>
  <c r="K623" i="8"/>
  <c r="J623" i="8"/>
  <c r="G623" i="8"/>
  <c r="I623" i="8" s="1"/>
  <c r="K619" i="8"/>
  <c r="J619" i="8"/>
  <c r="G619" i="8"/>
  <c r="I619" i="8" s="1"/>
  <c r="K614" i="8"/>
  <c r="J614" i="8"/>
  <c r="G614" i="8"/>
  <c r="I614" i="8" s="1"/>
  <c r="K606" i="8"/>
  <c r="J606" i="8"/>
  <c r="J570" i="8" s="1"/>
  <c r="G606" i="8"/>
  <c r="K601" i="8"/>
  <c r="J601" i="8"/>
  <c r="G601" i="8"/>
  <c r="I601" i="8" s="1"/>
  <c r="K597" i="8"/>
  <c r="J597" i="8"/>
  <c r="G597" i="8"/>
  <c r="I597" i="8" s="1"/>
  <c r="K592" i="8"/>
  <c r="J592" i="8"/>
  <c r="G592" i="8"/>
  <c r="I592" i="8" s="1"/>
  <c r="K588" i="8"/>
  <c r="J588" i="8"/>
  <c r="G588" i="8"/>
  <c r="K560" i="8"/>
  <c r="J560" i="8"/>
  <c r="G560" i="8"/>
  <c r="I560" i="8" s="1"/>
  <c r="K556" i="8"/>
  <c r="J556" i="8"/>
  <c r="G556" i="8"/>
  <c r="I556" i="8" s="1"/>
  <c r="K551" i="8"/>
  <c r="J551" i="8"/>
  <c r="G551" i="8"/>
  <c r="I551" i="8" s="1"/>
  <c r="K545" i="8"/>
  <c r="J545" i="8"/>
  <c r="G545" i="8"/>
  <c r="I545" i="8" s="1"/>
  <c r="K540" i="8"/>
  <c r="J540" i="8"/>
  <c r="G540" i="8"/>
  <c r="I540" i="8" s="1"/>
  <c r="K537" i="8"/>
  <c r="J537" i="8"/>
  <c r="G537" i="8"/>
  <c r="I537" i="8" s="1"/>
  <c r="K533" i="8"/>
  <c r="J533" i="8"/>
  <c r="G533" i="8"/>
  <c r="I533" i="8" s="1"/>
  <c r="K530" i="8"/>
  <c r="J530" i="8"/>
  <c r="G530" i="8"/>
  <c r="I530" i="8" s="1"/>
  <c r="K526" i="8"/>
  <c r="J526" i="8"/>
  <c r="G526" i="8"/>
  <c r="I526" i="8" s="1"/>
  <c r="K523" i="8"/>
  <c r="J523" i="8"/>
  <c r="G523" i="8"/>
  <c r="I523" i="8" s="1"/>
  <c r="K499" i="8"/>
  <c r="J499" i="8"/>
  <c r="G499" i="8"/>
  <c r="I499" i="8" s="1"/>
  <c r="K471" i="8"/>
  <c r="J471" i="8"/>
  <c r="G471" i="8"/>
  <c r="I471" i="8" s="1"/>
  <c r="K456" i="8"/>
  <c r="J456" i="8"/>
  <c r="G456" i="8"/>
  <c r="I456" i="8" s="1"/>
  <c r="K440" i="8"/>
  <c r="J440" i="8"/>
  <c r="G440" i="8"/>
  <c r="I440" i="8" s="1"/>
  <c r="K423" i="8"/>
  <c r="J423" i="8"/>
  <c r="G423" i="8"/>
  <c r="I423" i="8" s="1"/>
  <c r="K419" i="8"/>
  <c r="J419" i="8"/>
  <c r="G419" i="8"/>
  <c r="I419" i="8" s="1"/>
  <c r="K416" i="8"/>
  <c r="J416" i="8"/>
  <c r="G416" i="8"/>
  <c r="I416" i="8" s="1"/>
  <c r="K397" i="8"/>
  <c r="J397" i="8"/>
  <c r="J384" i="8"/>
  <c r="K381" i="8"/>
  <c r="G381" i="8"/>
  <c r="I381" i="8" s="1"/>
  <c r="K363" i="8"/>
  <c r="J363" i="8"/>
  <c r="G363" i="8"/>
  <c r="I363" i="8" s="1"/>
  <c r="K354" i="8"/>
  <c r="J354" i="8"/>
  <c r="G354" i="8"/>
  <c r="I354" i="8" s="1"/>
  <c r="K339" i="8"/>
  <c r="J339" i="8"/>
  <c r="G339" i="8"/>
  <c r="I339" i="8" s="1"/>
  <c r="K336" i="8"/>
  <c r="J336" i="8"/>
  <c r="G336" i="8"/>
  <c r="I336" i="8" s="1"/>
  <c r="K332" i="8"/>
  <c r="J332" i="8"/>
  <c r="G332" i="8"/>
  <c r="I332" i="8" s="1"/>
  <c r="K329" i="8"/>
  <c r="J329" i="8"/>
  <c r="G329" i="8"/>
  <c r="I329" i="8" s="1"/>
  <c r="K326" i="8"/>
  <c r="J326" i="8"/>
  <c r="G326" i="8"/>
  <c r="I326" i="8" s="1"/>
  <c r="K285" i="8"/>
  <c r="J285" i="8"/>
  <c r="G285" i="8"/>
  <c r="I285" i="8" s="1"/>
  <c r="K280" i="8"/>
  <c r="J280" i="8"/>
  <c r="G280" i="8"/>
  <c r="I280" i="8" s="1"/>
  <c r="K275" i="8"/>
  <c r="J275" i="8"/>
  <c r="G275" i="8"/>
  <c r="I275" i="8" s="1"/>
  <c r="K270" i="8"/>
  <c r="J270" i="8"/>
  <c r="G270" i="8"/>
  <c r="I270" i="8" s="1"/>
  <c r="K265" i="8"/>
  <c r="J265" i="8"/>
  <c r="G265" i="8"/>
  <c r="I265" i="8" s="1"/>
  <c r="K259" i="8"/>
  <c r="J259" i="8"/>
  <c r="G259" i="8"/>
  <c r="I259" i="8" s="1"/>
  <c r="K253" i="8"/>
  <c r="J253" i="8"/>
  <c r="G253" i="8"/>
  <c r="I253" i="8" s="1"/>
  <c r="K210" i="8"/>
  <c r="J210" i="8"/>
  <c r="G210" i="8"/>
  <c r="I210" i="8" s="1"/>
  <c r="K198" i="8"/>
  <c r="J198" i="8"/>
  <c r="G198" i="8"/>
  <c r="I198" i="8" s="1"/>
  <c r="K195" i="8"/>
  <c r="J195" i="8"/>
  <c r="G195" i="8"/>
  <c r="I195" i="8" s="1"/>
  <c r="K192" i="8"/>
  <c r="J192" i="8"/>
  <c r="G192" i="8"/>
  <c r="I192" i="8" s="1"/>
  <c r="K178" i="8"/>
  <c r="J178" i="8"/>
  <c r="G178" i="8"/>
  <c r="I178" i="8" s="1"/>
  <c r="K175" i="8"/>
  <c r="J175" i="8"/>
  <c r="G175" i="8"/>
  <c r="I175" i="8" s="1"/>
  <c r="K171" i="8"/>
  <c r="J171" i="8"/>
  <c r="G171" i="8"/>
  <c r="I171" i="8" s="1"/>
  <c r="K168" i="8"/>
  <c r="J168" i="8"/>
  <c r="G168" i="8"/>
  <c r="I168" i="8" s="1"/>
  <c r="K164" i="8"/>
  <c r="J164" i="8"/>
  <c r="G164" i="8"/>
  <c r="I164" i="8" s="1"/>
  <c r="K162" i="8"/>
  <c r="J162" i="8"/>
  <c r="G162" i="8"/>
  <c r="I162" i="8" s="1"/>
  <c r="K159" i="8"/>
  <c r="J159" i="8"/>
  <c r="G159" i="8"/>
  <c r="I159" i="8" s="1"/>
  <c r="K130" i="8"/>
  <c r="J130" i="8"/>
  <c r="G130" i="8"/>
  <c r="I130" i="8" s="1"/>
  <c r="K114" i="8"/>
  <c r="K110" i="8"/>
  <c r="J110" i="8"/>
  <c r="G110" i="8"/>
  <c r="I110" i="8" s="1"/>
  <c r="K96" i="8"/>
  <c r="J96" i="8"/>
  <c r="G96" i="8"/>
  <c r="I96" i="8" s="1"/>
  <c r="K89" i="8"/>
  <c r="J89" i="8"/>
  <c r="G89" i="8"/>
  <c r="I89" i="8" s="1"/>
  <c r="K66" i="8"/>
  <c r="J66" i="8"/>
  <c r="J60" i="8"/>
  <c r="K46" i="8"/>
  <c r="J46" i="8"/>
  <c r="G46" i="8"/>
  <c r="I46" i="8" s="1"/>
  <c r="K30" i="8"/>
  <c r="K22" i="8" s="1"/>
  <c r="J30" i="8"/>
  <c r="G30" i="8"/>
  <c r="G22" i="8" s="1"/>
  <c r="J22" i="8" l="1"/>
  <c r="I708" i="8"/>
  <c r="I30" i="8"/>
  <c r="I606" i="8"/>
  <c r="G570" i="8"/>
  <c r="K570" i="8"/>
  <c r="I815" i="8"/>
  <c r="I981" i="8"/>
  <c r="J569" i="8"/>
  <c r="G569" i="8"/>
  <c r="I569" i="8" s="1"/>
  <c r="I588" i="8"/>
  <c r="K569" i="8"/>
  <c r="G979" i="8"/>
  <c r="I980" i="8"/>
  <c r="G241" i="8"/>
  <c r="I242" i="8"/>
  <c r="G246" i="8"/>
  <c r="I571" i="8"/>
  <c r="I22" i="8"/>
  <c r="J1019" i="8"/>
  <c r="I23" i="8"/>
  <c r="I570" i="8"/>
  <c r="J464" i="8"/>
  <c r="K464" i="8"/>
  <c r="G464" i="8"/>
  <c r="I464" i="8" s="1"/>
  <c r="J463" i="8"/>
  <c r="K463" i="8"/>
  <c r="G463" i="8"/>
  <c r="I463" i="8" s="1"/>
  <c r="J462" i="8"/>
  <c r="K462" i="8"/>
  <c r="G462" i="8"/>
  <c r="I462" i="8" s="1"/>
  <c r="J559" i="8"/>
  <c r="J558" i="8" s="1"/>
  <c r="J557" i="8" s="1"/>
  <c r="K559" i="8"/>
  <c r="K558" i="8" s="1"/>
  <c r="K557" i="8" s="1"/>
  <c r="G559" i="8"/>
  <c r="J555" i="8"/>
  <c r="J554" i="8" s="1"/>
  <c r="J553" i="8" s="1"/>
  <c r="J552" i="8" s="1"/>
  <c r="K555" i="8"/>
  <c r="K554" i="8" s="1"/>
  <c r="K553" i="8" s="1"/>
  <c r="K552" i="8" s="1"/>
  <c r="G555" i="8"/>
  <c r="J550" i="8"/>
  <c r="J549" i="8" s="1"/>
  <c r="J548" i="8" s="1"/>
  <c r="K550" i="8"/>
  <c r="K549" i="8" s="1"/>
  <c r="K548" i="8" s="1"/>
  <c r="G550" i="8"/>
  <c r="J1020" i="8"/>
  <c r="K1020" i="8"/>
  <c r="G1020" i="8"/>
  <c r="I1020" i="8" s="1"/>
  <c r="J1105" i="8"/>
  <c r="J1104" i="8" s="1"/>
  <c r="J1103" i="8" s="1"/>
  <c r="J1102" i="8" s="1"/>
  <c r="K1105" i="8"/>
  <c r="K1104" i="8" s="1"/>
  <c r="K1103" i="8" s="1"/>
  <c r="K1102" i="8" s="1"/>
  <c r="G1105" i="8"/>
  <c r="J826" i="8"/>
  <c r="J825" i="8" s="1"/>
  <c r="J824" i="8" s="1"/>
  <c r="K826" i="8"/>
  <c r="K825" i="8" s="1"/>
  <c r="K824" i="8" s="1"/>
  <c r="G826" i="8"/>
  <c r="J700" i="8"/>
  <c r="J699" i="8" s="1"/>
  <c r="J698" i="8" s="1"/>
  <c r="K700" i="8"/>
  <c r="K699" i="8" s="1"/>
  <c r="K698" i="8" s="1"/>
  <c r="G700" i="8"/>
  <c r="G825" i="8" l="1"/>
  <c r="I826" i="8"/>
  <c r="G554" i="8"/>
  <c r="I555" i="8"/>
  <c r="G245" i="8"/>
  <c r="I246" i="8"/>
  <c r="G240" i="8"/>
  <c r="I241" i="8"/>
  <c r="G978" i="8"/>
  <c r="I978" i="8" s="1"/>
  <c r="I979" i="8"/>
  <c r="G699" i="8"/>
  <c r="I700" i="8"/>
  <c r="G1104" i="8"/>
  <c r="I1105" i="8"/>
  <c r="G549" i="8"/>
  <c r="I550" i="8"/>
  <c r="G558" i="8"/>
  <c r="I559" i="8"/>
  <c r="K547" i="8"/>
  <c r="J547" i="8"/>
  <c r="M41" i="8"/>
  <c r="N41" i="8"/>
  <c r="L41" i="8"/>
  <c r="G557" i="8" l="1"/>
  <c r="I557" i="8" s="1"/>
  <c r="I558" i="8"/>
  <c r="G548" i="8"/>
  <c r="I549" i="8"/>
  <c r="G1103" i="8"/>
  <c r="I1104" i="8"/>
  <c r="G698" i="8"/>
  <c r="I698" i="8" s="1"/>
  <c r="I699" i="8"/>
  <c r="G239" i="8"/>
  <c r="I239" i="8" s="1"/>
  <c r="I240" i="8"/>
  <c r="G244" i="8"/>
  <c r="I244" i="8" s="1"/>
  <c r="I245" i="8"/>
  <c r="G553" i="8"/>
  <c r="I554" i="8"/>
  <c r="G824" i="8"/>
  <c r="I824" i="8" s="1"/>
  <c r="I825" i="8"/>
  <c r="G341" i="8"/>
  <c r="I341" i="8" s="1"/>
  <c r="G301" i="8"/>
  <c r="I301" i="8" s="1"/>
  <c r="I1146" i="8"/>
  <c r="G1019" i="8"/>
  <c r="I1019" i="8" s="1"/>
  <c r="J831" i="8"/>
  <c r="J830" i="8" s="1"/>
  <c r="J829" i="8" s="1"/>
  <c r="K831" i="8"/>
  <c r="K830" i="8" s="1"/>
  <c r="K829" i="8" s="1"/>
  <c r="G831" i="8"/>
  <c r="K1013" i="8"/>
  <c r="K1012" i="8" s="1"/>
  <c r="K1011" i="8" s="1"/>
  <c r="J1013" i="8"/>
  <c r="J1012" i="8" s="1"/>
  <c r="J1011" i="8" s="1"/>
  <c r="G1013" i="8"/>
  <c r="K880" i="8"/>
  <c r="K879" i="8" s="1"/>
  <c r="K878" i="8" s="1"/>
  <c r="J880" i="8"/>
  <c r="J879" i="8" s="1"/>
  <c r="J878" i="8" s="1"/>
  <c r="G880" i="8"/>
  <c r="J839" i="8"/>
  <c r="J838" i="8" s="1"/>
  <c r="J837" i="8" s="1"/>
  <c r="G839" i="8"/>
  <c r="K837" i="8"/>
  <c r="J713" i="8"/>
  <c r="J712" i="8" s="1"/>
  <c r="J711" i="8" s="1"/>
  <c r="G713" i="8"/>
  <c r="K498" i="8"/>
  <c r="K497" i="8" s="1"/>
  <c r="K496" i="8" s="1"/>
  <c r="K495" i="8" s="1"/>
  <c r="J498" i="8"/>
  <c r="J497" i="8" s="1"/>
  <c r="J496" i="8" s="1"/>
  <c r="J495" i="8" s="1"/>
  <c r="G498" i="8"/>
  <c r="G497" i="8" l="1"/>
  <c r="I498" i="8"/>
  <c r="G838" i="8"/>
  <c r="I839" i="8"/>
  <c r="G879" i="8"/>
  <c r="I880" i="8"/>
  <c r="G830" i="8"/>
  <c r="I831" i="8"/>
  <c r="G552" i="8"/>
  <c r="I552" i="8" s="1"/>
  <c r="I553" i="8"/>
  <c r="G1102" i="8"/>
  <c r="I1102" i="8" s="1"/>
  <c r="I1103" i="8"/>
  <c r="I548" i="8"/>
  <c r="G712" i="8"/>
  <c r="I713" i="8"/>
  <c r="G1012" i="8"/>
  <c r="I1013" i="8"/>
  <c r="K284" i="8"/>
  <c r="K283" i="8" s="1"/>
  <c r="K282" i="8" s="1"/>
  <c r="K281" i="8" s="1"/>
  <c r="J284" i="8"/>
  <c r="J283" i="8" s="1"/>
  <c r="J282" i="8" s="1"/>
  <c r="J281" i="8" s="1"/>
  <c r="G284" i="8"/>
  <c r="K279" i="8"/>
  <c r="K278" i="8" s="1"/>
  <c r="K277" i="8" s="1"/>
  <c r="K276" i="8" s="1"/>
  <c r="J279" i="8"/>
  <c r="J278" i="8" s="1"/>
  <c r="J277" i="8" s="1"/>
  <c r="J276" i="8" s="1"/>
  <c r="G279" i="8"/>
  <c r="K274" i="8"/>
  <c r="K273" i="8" s="1"/>
  <c r="K272" i="8" s="1"/>
  <c r="K271" i="8" s="1"/>
  <c r="J274" i="8"/>
  <c r="J273" i="8" s="1"/>
  <c r="J272" i="8" s="1"/>
  <c r="J271" i="8" s="1"/>
  <c r="G274" i="8"/>
  <c r="K269" i="8"/>
  <c r="K268" i="8" s="1"/>
  <c r="K267" i="8" s="1"/>
  <c r="K266" i="8" s="1"/>
  <c r="J269" i="8"/>
  <c r="J268" i="8" s="1"/>
  <c r="J267" i="8" s="1"/>
  <c r="J266" i="8" s="1"/>
  <c r="G269" i="8"/>
  <c r="K264" i="8"/>
  <c r="K263" i="8" s="1"/>
  <c r="K262" i="8" s="1"/>
  <c r="K261" i="8" s="1"/>
  <c r="J264" i="8"/>
  <c r="J263" i="8" s="1"/>
  <c r="J262" i="8" s="1"/>
  <c r="J261" i="8" s="1"/>
  <c r="G264" i="8"/>
  <c r="G263" i="8" l="1"/>
  <c r="I264" i="8"/>
  <c r="G273" i="8"/>
  <c r="I274" i="8"/>
  <c r="G283" i="8"/>
  <c r="I284" i="8"/>
  <c r="G1011" i="8"/>
  <c r="I1011" i="8" s="1"/>
  <c r="I1012" i="8"/>
  <c r="G711" i="8"/>
  <c r="I711" i="8" s="1"/>
  <c r="I712" i="8"/>
  <c r="G829" i="8"/>
  <c r="I829" i="8" s="1"/>
  <c r="I830" i="8"/>
  <c r="G878" i="8"/>
  <c r="I878" i="8" s="1"/>
  <c r="I879" i="8"/>
  <c r="G837" i="8"/>
  <c r="I837" i="8" s="1"/>
  <c r="I838" i="8"/>
  <c r="G496" i="8"/>
  <c r="I497" i="8"/>
  <c r="G268" i="8"/>
  <c r="I269" i="8"/>
  <c r="G278" i="8"/>
  <c r="I279" i="8"/>
  <c r="G547" i="8"/>
  <c r="J260" i="8"/>
  <c r="K260" i="8"/>
  <c r="K1019" i="8"/>
  <c r="K341" i="8"/>
  <c r="J1332" i="8"/>
  <c r="J1331" i="8" s="1"/>
  <c r="J1330" i="8" s="1"/>
  <c r="J1329" i="8" s="1"/>
  <c r="K1332" i="8"/>
  <c r="K1331" i="8" s="1"/>
  <c r="K1330" i="8" s="1"/>
  <c r="K1329" i="8" s="1"/>
  <c r="K1328" i="8" s="1"/>
  <c r="G1332" i="8"/>
  <c r="J1186" i="8"/>
  <c r="J1185" i="8" s="1"/>
  <c r="J1184" i="8" s="1"/>
  <c r="J1183" i="8" s="1"/>
  <c r="J1182" i="8" s="1"/>
  <c r="J1181" i="8" s="1"/>
  <c r="K1186" i="8"/>
  <c r="K1185" i="8" s="1"/>
  <c r="K1184" i="8" s="1"/>
  <c r="K1183" i="8" s="1"/>
  <c r="K1182" i="8" s="1"/>
  <c r="K1181" i="8" s="1"/>
  <c r="G1186" i="8"/>
  <c r="G1029" i="8"/>
  <c r="J1040" i="8"/>
  <c r="J1039" i="8" s="1"/>
  <c r="J1038" i="8" s="1"/>
  <c r="K1040" i="8"/>
  <c r="K1039" i="8" s="1"/>
  <c r="K1038" i="8" s="1"/>
  <c r="G1040" i="8"/>
  <c r="I342" i="8"/>
  <c r="K348" i="8"/>
  <c r="K347" i="8" s="1"/>
  <c r="K346" i="8" s="1"/>
  <c r="K345" i="8" s="1"/>
  <c r="J348" i="8"/>
  <c r="J347" i="8" s="1"/>
  <c r="J346" i="8" s="1"/>
  <c r="J345" i="8" s="1"/>
  <c r="J344" i="8" s="1"/>
  <c r="G348" i="8"/>
  <c r="K1377" i="8"/>
  <c r="K1376" i="8" s="1"/>
  <c r="K1375" i="8" s="1"/>
  <c r="K1374" i="8" s="1"/>
  <c r="K1373" i="8" s="1"/>
  <c r="K1372" i="8" s="1"/>
  <c r="K1371" i="8" s="1"/>
  <c r="J1377" i="8"/>
  <c r="J1376" i="8" s="1"/>
  <c r="J1375" i="8" s="1"/>
  <c r="J1374" i="8" s="1"/>
  <c r="J1373" i="8" s="1"/>
  <c r="J1372" i="8" s="1"/>
  <c r="J1371" i="8" s="1"/>
  <c r="G1377" i="8"/>
  <c r="K1368" i="8"/>
  <c r="K1367" i="8" s="1"/>
  <c r="K1366" i="8" s="1"/>
  <c r="K1361" i="8" s="1"/>
  <c r="J1368" i="8"/>
  <c r="J1367" i="8" s="1"/>
  <c r="J1366" i="8" s="1"/>
  <c r="G1368" i="8"/>
  <c r="J1364" i="8"/>
  <c r="J1363" i="8" s="1"/>
  <c r="J1362" i="8" s="1"/>
  <c r="G1364" i="8"/>
  <c r="J1359" i="8"/>
  <c r="J1358" i="8" s="1"/>
  <c r="J1357" i="8" s="1"/>
  <c r="J1356" i="8" s="1"/>
  <c r="J1355" i="8" s="1"/>
  <c r="G1359" i="8"/>
  <c r="K1353" i="8"/>
  <c r="K1352" i="8" s="1"/>
  <c r="K1351" i="8" s="1"/>
  <c r="K1350" i="8" s="1"/>
  <c r="K1349" i="8" s="1"/>
  <c r="K1348" i="8" s="1"/>
  <c r="J1353" i="8"/>
  <c r="J1352" i="8" s="1"/>
  <c r="J1351" i="8" s="1"/>
  <c r="J1350" i="8" s="1"/>
  <c r="J1349" i="8" s="1"/>
  <c r="J1348" i="8" s="1"/>
  <c r="G1353" i="8"/>
  <c r="K1347" i="8"/>
  <c r="J1347" i="8"/>
  <c r="G1347" i="8"/>
  <c r="I1347" i="8" s="1"/>
  <c r="K1346" i="8"/>
  <c r="J1346" i="8"/>
  <c r="G1346" i="8"/>
  <c r="I1346" i="8" s="1"/>
  <c r="J1343" i="8"/>
  <c r="J1342" i="8" s="1"/>
  <c r="J1341" i="8" s="1"/>
  <c r="G1343" i="8"/>
  <c r="J1339" i="8"/>
  <c r="J1338" i="8" s="1"/>
  <c r="J1337" i="8" s="1"/>
  <c r="J1336" i="8" s="1"/>
  <c r="J1335" i="8" s="1"/>
  <c r="J1334" i="8" s="1"/>
  <c r="G1339" i="8"/>
  <c r="G1326" i="8"/>
  <c r="K1323" i="8"/>
  <c r="K1322" i="8" s="1"/>
  <c r="K1321" i="8" s="1"/>
  <c r="K1320" i="8" s="1"/>
  <c r="K1319" i="8" s="1"/>
  <c r="K1271" i="8" s="1"/>
  <c r="J1323" i="8"/>
  <c r="J1322" i="8" s="1"/>
  <c r="J1321" i="8" s="1"/>
  <c r="J1320" i="8" s="1"/>
  <c r="J1319" i="8" s="1"/>
  <c r="J1271" i="8" s="1"/>
  <c r="G1323" i="8"/>
  <c r="J1306" i="8"/>
  <c r="J1305" i="8"/>
  <c r="G1305" i="8"/>
  <c r="J1304" i="8"/>
  <c r="J1303" i="8"/>
  <c r="G1301" i="8"/>
  <c r="J1298" i="8"/>
  <c r="J1297" i="8"/>
  <c r="G1297" i="8"/>
  <c r="J1296" i="8"/>
  <c r="J1295" i="8"/>
  <c r="G1293" i="8"/>
  <c r="G1290" i="8"/>
  <c r="J1287" i="8"/>
  <c r="J1286" i="8"/>
  <c r="J1285" i="8"/>
  <c r="J1280" i="8"/>
  <c r="J1279" i="8"/>
  <c r="J1278" i="8"/>
  <c r="J1277" i="8"/>
  <c r="J1276" i="8"/>
  <c r="J1275" i="8"/>
  <c r="J1274" i="8"/>
  <c r="J1273" i="8"/>
  <c r="J1272" i="8"/>
  <c r="K1270" i="8"/>
  <c r="J1270" i="8"/>
  <c r="G1270" i="8"/>
  <c r="I1270" i="8" s="1"/>
  <c r="K1269" i="8"/>
  <c r="J1269" i="8"/>
  <c r="G1269" i="8"/>
  <c r="I1269" i="8" s="1"/>
  <c r="G1266" i="8"/>
  <c r="K1262" i="8"/>
  <c r="K1261" i="8" s="1"/>
  <c r="J1262" i="8"/>
  <c r="J1261" i="8" s="1"/>
  <c r="G1262" i="8"/>
  <c r="K1259" i="8"/>
  <c r="K1258" i="8" s="1"/>
  <c r="J1259" i="8"/>
  <c r="J1258" i="8" s="1"/>
  <c r="G1259" i="8"/>
  <c r="J1251" i="8"/>
  <c r="J1250" i="8" s="1"/>
  <c r="J1249" i="8" s="1"/>
  <c r="G1251" i="8"/>
  <c r="K1246" i="8"/>
  <c r="J1246" i="8"/>
  <c r="J1245" i="8" s="1"/>
  <c r="J1244" i="8" s="1"/>
  <c r="J1243" i="8" s="1"/>
  <c r="G1246" i="8"/>
  <c r="I1246" i="8" s="1"/>
  <c r="K1240" i="8"/>
  <c r="K1239" i="8" s="1"/>
  <c r="K1238" i="8" s="1"/>
  <c r="J1240" i="8"/>
  <c r="J1239" i="8" s="1"/>
  <c r="J1238" i="8" s="1"/>
  <c r="G1240" i="8"/>
  <c r="J1236" i="8"/>
  <c r="J1235" i="8" s="1"/>
  <c r="J1234" i="8" s="1"/>
  <c r="J1233" i="8" s="1"/>
  <c r="G1236" i="8"/>
  <c r="K1231" i="8"/>
  <c r="K1230" i="8" s="1"/>
  <c r="K1229" i="8" s="1"/>
  <c r="J1231" i="8"/>
  <c r="J1230" i="8" s="1"/>
  <c r="J1229" i="8" s="1"/>
  <c r="G1231" i="8"/>
  <c r="K1227" i="8"/>
  <c r="K1226" i="8" s="1"/>
  <c r="K1225" i="8" s="1"/>
  <c r="K1224" i="8" s="1"/>
  <c r="J1227" i="8"/>
  <c r="J1226" i="8" s="1"/>
  <c r="J1225" i="8" s="1"/>
  <c r="J1224" i="8" s="1"/>
  <c r="G1227" i="8"/>
  <c r="K1222" i="8"/>
  <c r="J1222" i="8"/>
  <c r="G1222" i="8"/>
  <c r="I1222" i="8" s="1"/>
  <c r="K1220" i="8"/>
  <c r="J1220" i="8"/>
  <c r="G1220" i="8"/>
  <c r="I1220" i="8" s="1"/>
  <c r="K1216" i="8"/>
  <c r="K1215" i="8" s="1"/>
  <c r="K1214" i="8" s="1"/>
  <c r="J1216" i="8"/>
  <c r="J1215" i="8" s="1"/>
  <c r="J1214" i="8" s="1"/>
  <c r="G1216" i="8"/>
  <c r="J1212" i="8"/>
  <c r="G1212" i="8"/>
  <c r="I1212" i="8" s="1"/>
  <c r="J1210" i="8"/>
  <c r="J1209" i="8" s="1"/>
  <c r="J1208" i="8" s="1"/>
  <c r="J1207" i="8" s="1"/>
  <c r="G1210" i="8"/>
  <c r="J1205" i="8"/>
  <c r="J1204" i="8" s="1"/>
  <c r="J1203" i="8" s="1"/>
  <c r="G1205" i="8"/>
  <c r="K1200" i="8"/>
  <c r="K1199" i="8" s="1"/>
  <c r="K1198" i="8" s="1"/>
  <c r="J1200" i="8"/>
  <c r="J1199" i="8" s="1"/>
  <c r="J1198" i="8" s="1"/>
  <c r="G1200" i="8"/>
  <c r="K1194" i="8"/>
  <c r="J1194" i="8"/>
  <c r="G1194" i="8"/>
  <c r="I1194" i="8" s="1"/>
  <c r="K1192" i="8"/>
  <c r="J1192" i="8"/>
  <c r="G1192" i="8"/>
  <c r="I1192" i="8" s="1"/>
  <c r="K1178" i="8"/>
  <c r="K1177" i="8" s="1"/>
  <c r="K1176" i="8" s="1"/>
  <c r="J1178" i="8"/>
  <c r="J1177" i="8" s="1"/>
  <c r="J1176" i="8" s="1"/>
  <c r="G1178" i="8"/>
  <c r="K1173" i="8"/>
  <c r="K1172" i="8" s="1"/>
  <c r="K1171" i="8" s="1"/>
  <c r="K1170" i="8" s="1"/>
  <c r="K1169" i="8" s="1"/>
  <c r="K1168" i="8" s="1"/>
  <c r="J1173" i="8"/>
  <c r="J1172" i="8" s="1"/>
  <c r="J1171" i="8" s="1"/>
  <c r="J1170" i="8" s="1"/>
  <c r="J1169" i="8" s="1"/>
  <c r="J1168" i="8" s="1"/>
  <c r="G1173" i="8"/>
  <c r="K1165" i="8"/>
  <c r="K1164" i="8" s="1"/>
  <c r="K1163" i="8" s="1"/>
  <c r="J1165" i="8"/>
  <c r="J1164" i="8" s="1"/>
  <c r="J1163" i="8" s="1"/>
  <c r="G1165" i="8"/>
  <c r="J1160" i="8"/>
  <c r="J1159" i="8" s="1"/>
  <c r="J1158" i="8" s="1"/>
  <c r="G1160" i="8"/>
  <c r="J1154" i="8"/>
  <c r="G1154" i="8"/>
  <c r="I1154" i="8" s="1"/>
  <c r="K1152" i="8"/>
  <c r="K1151" i="8" s="1"/>
  <c r="K1150" i="8" s="1"/>
  <c r="K1149" i="8" s="1"/>
  <c r="K1148" i="8" s="1"/>
  <c r="J1152" i="8"/>
  <c r="G1152" i="8"/>
  <c r="I1152" i="8" s="1"/>
  <c r="K1147" i="8"/>
  <c r="J1147" i="8"/>
  <c r="G1147" i="8"/>
  <c r="I1147" i="8" s="1"/>
  <c r="K1145" i="8"/>
  <c r="J1145" i="8"/>
  <c r="K1142" i="8"/>
  <c r="K1141" i="8" s="1"/>
  <c r="K1140" i="8" s="1"/>
  <c r="K1135" i="8" s="1"/>
  <c r="K1134" i="8" s="1"/>
  <c r="J1142" i="8"/>
  <c r="J1141" i="8" s="1"/>
  <c r="J1140" i="8" s="1"/>
  <c r="G1142" i="8"/>
  <c r="J1138" i="8"/>
  <c r="J1137" i="8" s="1"/>
  <c r="J1136" i="8" s="1"/>
  <c r="G1138" i="8"/>
  <c r="K1132" i="8"/>
  <c r="K1131" i="8" s="1"/>
  <c r="K1130" i="8" s="1"/>
  <c r="K1129" i="8" s="1"/>
  <c r="J1132" i="8"/>
  <c r="J1131" i="8" s="1"/>
  <c r="J1130" i="8" s="1"/>
  <c r="J1129" i="8" s="1"/>
  <c r="G1132" i="8"/>
  <c r="K1116" i="8"/>
  <c r="K1115" i="8" s="1"/>
  <c r="J1116" i="8"/>
  <c r="J1115" i="8" s="1"/>
  <c r="G1116" i="8"/>
  <c r="K1113" i="8"/>
  <c r="K1112" i="8" s="1"/>
  <c r="J1113" i="8"/>
  <c r="J1112" i="8" s="1"/>
  <c r="G1113" i="8"/>
  <c r="K1109" i="8"/>
  <c r="K1108" i="8" s="1"/>
  <c r="K1107" i="8" s="1"/>
  <c r="J1109" i="8"/>
  <c r="J1108" i="8" s="1"/>
  <c r="J1107" i="8" s="1"/>
  <c r="G1109" i="8"/>
  <c r="J1099" i="8"/>
  <c r="J1098" i="8" s="1"/>
  <c r="J1097" i="8" s="1"/>
  <c r="J1096" i="8" s="1"/>
  <c r="G1099" i="8"/>
  <c r="J1094" i="8"/>
  <c r="J1093" i="8" s="1"/>
  <c r="J1092" i="8" s="1"/>
  <c r="J1091" i="8" s="1"/>
  <c r="G1094" i="8"/>
  <c r="G1089" i="8"/>
  <c r="J1087" i="8"/>
  <c r="J1079" i="8"/>
  <c r="J1078" i="8" s="1"/>
  <c r="J1077" i="8" s="1"/>
  <c r="G1079" i="8"/>
  <c r="J1074" i="8"/>
  <c r="J1073" i="8" s="1"/>
  <c r="J1072" i="8" s="1"/>
  <c r="G1074" i="8"/>
  <c r="J1069" i="8"/>
  <c r="J1068" i="8" s="1"/>
  <c r="J1067" i="8" s="1"/>
  <c r="G1069" i="8"/>
  <c r="J1065" i="8"/>
  <c r="J1064" i="8" s="1"/>
  <c r="G1065" i="8"/>
  <c r="J1062" i="8"/>
  <c r="J1061" i="8" s="1"/>
  <c r="G1062" i="8"/>
  <c r="K1058" i="8"/>
  <c r="K1057" i="8" s="1"/>
  <c r="K1056" i="8" s="1"/>
  <c r="K1055" i="8" s="1"/>
  <c r="K1054" i="8" s="1"/>
  <c r="J1058" i="8"/>
  <c r="J1057" i="8" s="1"/>
  <c r="J1056" i="8" s="1"/>
  <c r="G1058" i="8"/>
  <c r="K1052" i="8"/>
  <c r="J1052" i="8"/>
  <c r="G1052" i="8"/>
  <c r="I1052" i="8" s="1"/>
  <c r="K1050" i="8"/>
  <c r="J1050" i="8"/>
  <c r="G1050" i="8"/>
  <c r="I1050" i="8" s="1"/>
  <c r="K1044" i="8"/>
  <c r="K1043" i="8" s="1"/>
  <c r="K1042" i="8" s="1"/>
  <c r="J1044" i="8"/>
  <c r="J1043" i="8" s="1"/>
  <c r="J1042" i="8" s="1"/>
  <c r="G1044" i="8"/>
  <c r="K1035" i="8"/>
  <c r="J1035" i="8"/>
  <c r="G1035" i="8"/>
  <c r="I1035" i="8" s="1"/>
  <c r="J1033" i="8"/>
  <c r="J1032" i="8" s="1"/>
  <c r="G1033" i="8"/>
  <c r="K1029" i="8"/>
  <c r="K1028" i="8" s="1"/>
  <c r="J1029" i="8"/>
  <c r="J1028" i="8" s="1"/>
  <c r="K1022" i="8"/>
  <c r="J1022" i="8"/>
  <c r="G1022" i="8"/>
  <c r="I1022" i="8" s="1"/>
  <c r="K1021" i="8"/>
  <c r="J1021" i="8"/>
  <c r="G1021" i="8"/>
  <c r="I1021" i="8" s="1"/>
  <c r="K1016" i="8"/>
  <c r="K1015" i="8" s="1"/>
  <c r="K1010" i="8" s="1"/>
  <c r="J1016" i="8"/>
  <c r="J1015" i="8" s="1"/>
  <c r="J1010" i="8" s="1"/>
  <c r="G1016" i="8"/>
  <c r="K1005" i="8"/>
  <c r="K1004" i="8" s="1"/>
  <c r="K1003" i="8" s="1"/>
  <c r="J1005" i="8"/>
  <c r="J1004" i="8" s="1"/>
  <c r="J1003" i="8" s="1"/>
  <c r="G1005" i="8"/>
  <c r="J1001" i="8"/>
  <c r="J1000" i="8" s="1"/>
  <c r="J999" i="8" s="1"/>
  <c r="G1001" i="8"/>
  <c r="K975" i="8"/>
  <c r="K974" i="8" s="1"/>
  <c r="K973" i="8" s="1"/>
  <c r="K972" i="8" s="1"/>
  <c r="J975" i="8"/>
  <c r="J974" i="8" s="1"/>
  <c r="J973" i="8" s="1"/>
  <c r="J972" i="8" s="1"/>
  <c r="G975" i="8"/>
  <c r="K966" i="8"/>
  <c r="K965" i="8" s="1"/>
  <c r="K964" i="8" s="1"/>
  <c r="J966" i="8"/>
  <c r="J965" i="8" s="1"/>
  <c r="J964" i="8" s="1"/>
  <c r="G966" i="8"/>
  <c r="K961" i="8"/>
  <c r="K960" i="8" s="1"/>
  <c r="K959" i="8" s="1"/>
  <c r="K958" i="8" s="1"/>
  <c r="K957" i="8" s="1"/>
  <c r="J961" i="8"/>
  <c r="J960" i="8" s="1"/>
  <c r="J959" i="8" s="1"/>
  <c r="J958" i="8" s="1"/>
  <c r="J957" i="8" s="1"/>
  <c r="G961" i="8"/>
  <c r="J955" i="8"/>
  <c r="J954" i="8" s="1"/>
  <c r="J953" i="8" s="1"/>
  <c r="J952" i="8" s="1"/>
  <c r="J951" i="8" s="1"/>
  <c r="G955" i="8"/>
  <c r="K949" i="8"/>
  <c r="K948" i="8" s="1"/>
  <c r="K947" i="8" s="1"/>
  <c r="K946" i="8" s="1"/>
  <c r="K945" i="8" s="1"/>
  <c r="J949" i="8"/>
  <c r="J948" i="8" s="1"/>
  <c r="J947" i="8" s="1"/>
  <c r="J946" i="8" s="1"/>
  <c r="J945" i="8" s="1"/>
  <c r="G949" i="8"/>
  <c r="K943" i="8"/>
  <c r="K942" i="8" s="1"/>
  <c r="K941" i="8" s="1"/>
  <c r="K940" i="8" s="1"/>
  <c r="K939" i="8" s="1"/>
  <c r="J943" i="8"/>
  <c r="J942" i="8" s="1"/>
  <c r="J941" i="8" s="1"/>
  <c r="J940" i="8" s="1"/>
  <c r="J939" i="8" s="1"/>
  <c r="G943" i="8"/>
  <c r="K937" i="8"/>
  <c r="K936" i="8" s="1"/>
  <c r="K935" i="8" s="1"/>
  <c r="K934" i="8" s="1"/>
  <c r="J937" i="8"/>
  <c r="J936" i="8" s="1"/>
  <c r="J935" i="8" s="1"/>
  <c r="J934" i="8" s="1"/>
  <c r="G937" i="8"/>
  <c r="K931" i="8"/>
  <c r="K930" i="8" s="1"/>
  <c r="K929" i="8" s="1"/>
  <c r="K928" i="8" s="1"/>
  <c r="J931" i="8"/>
  <c r="J930" i="8" s="1"/>
  <c r="J929" i="8" s="1"/>
  <c r="J928" i="8" s="1"/>
  <c r="G931" i="8"/>
  <c r="J926" i="8"/>
  <c r="J925" i="8" s="1"/>
  <c r="J924" i="8" s="1"/>
  <c r="G926" i="8"/>
  <c r="K922" i="8"/>
  <c r="K921" i="8" s="1"/>
  <c r="K920" i="8" s="1"/>
  <c r="K919" i="8" s="1"/>
  <c r="J922" i="8"/>
  <c r="J921" i="8" s="1"/>
  <c r="J920" i="8" s="1"/>
  <c r="G922" i="8"/>
  <c r="J913" i="8"/>
  <c r="J912" i="8" s="1"/>
  <c r="J911" i="8" s="1"/>
  <c r="G913" i="8"/>
  <c r="J909" i="8"/>
  <c r="J908" i="8" s="1"/>
  <c r="J907" i="8" s="1"/>
  <c r="G909" i="8"/>
  <c r="J903" i="8"/>
  <c r="J902" i="8" s="1"/>
  <c r="J901" i="8" s="1"/>
  <c r="G903" i="8"/>
  <c r="K901" i="8"/>
  <c r="K899" i="8"/>
  <c r="K898" i="8" s="1"/>
  <c r="K897" i="8" s="1"/>
  <c r="J899" i="8"/>
  <c r="J898" i="8" s="1"/>
  <c r="J897" i="8" s="1"/>
  <c r="G899" i="8"/>
  <c r="K892" i="8"/>
  <c r="K891" i="8" s="1"/>
  <c r="K890" i="8" s="1"/>
  <c r="J892" i="8"/>
  <c r="J891" i="8" s="1"/>
  <c r="J890" i="8" s="1"/>
  <c r="G892" i="8"/>
  <c r="K888" i="8"/>
  <c r="K887" i="8" s="1"/>
  <c r="K886" i="8" s="1"/>
  <c r="J888" i="8"/>
  <c r="J887" i="8" s="1"/>
  <c r="J886" i="8" s="1"/>
  <c r="G888" i="8"/>
  <c r="K884" i="8"/>
  <c r="K883" i="8" s="1"/>
  <c r="K882" i="8" s="1"/>
  <c r="J884" i="8"/>
  <c r="J883" i="8" s="1"/>
  <c r="J882" i="8" s="1"/>
  <c r="G884" i="8"/>
  <c r="J875" i="8"/>
  <c r="J874" i="8" s="1"/>
  <c r="J873" i="8" s="1"/>
  <c r="G875" i="8"/>
  <c r="K869" i="8"/>
  <c r="K868" i="8" s="1"/>
  <c r="K867" i="8" s="1"/>
  <c r="K866" i="8" s="1"/>
  <c r="J869" i="8"/>
  <c r="J868" i="8" s="1"/>
  <c r="J867" i="8" s="1"/>
  <c r="J866" i="8" s="1"/>
  <c r="G869" i="8"/>
  <c r="G864" i="8"/>
  <c r="G861" i="8"/>
  <c r="I861" i="8" s="1"/>
  <c r="G859" i="8"/>
  <c r="I859" i="8" s="1"/>
  <c r="G857" i="8"/>
  <c r="I857" i="8" s="1"/>
  <c r="G855" i="8"/>
  <c r="I855" i="8" s="1"/>
  <c r="K851" i="8"/>
  <c r="K850" i="8" s="1"/>
  <c r="K849" i="8" s="1"/>
  <c r="J851" i="8"/>
  <c r="J850" i="8" s="1"/>
  <c r="J849" i="8" s="1"/>
  <c r="G851" i="8"/>
  <c r="K847" i="8"/>
  <c r="K846" i="8" s="1"/>
  <c r="K845" i="8" s="1"/>
  <c r="J847" i="8"/>
  <c r="J846" i="8" s="1"/>
  <c r="J845" i="8" s="1"/>
  <c r="G847" i="8"/>
  <c r="K843" i="8"/>
  <c r="K842" i="8" s="1"/>
  <c r="K841" i="8" s="1"/>
  <c r="J843" i="8"/>
  <c r="J842" i="8" s="1"/>
  <c r="J841" i="8" s="1"/>
  <c r="G843" i="8"/>
  <c r="K822" i="8"/>
  <c r="K821" i="8" s="1"/>
  <c r="K820" i="8" s="1"/>
  <c r="J822" i="8"/>
  <c r="J821" i="8" s="1"/>
  <c r="J820" i="8" s="1"/>
  <c r="G822" i="8"/>
  <c r="K818" i="8"/>
  <c r="K817" i="8" s="1"/>
  <c r="K816" i="8" s="1"/>
  <c r="J818" i="8"/>
  <c r="J817" i="8" s="1"/>
  <c r="J816" i="8" s="1"/>
  <c r="G818" i="8"/>
  <c r="K812" i="8"/>
  <c r="K811" i="8" s="1"/>
  <c r="K810" i="8" s="1"/>
  <c r="J812" i="8"/>
  <c r="J811" i="8" s="1"/>
  <c r="J810" i="8" s="1"/>
  <c r="G812" i="8"/>
  <c r="K808" i="8"/>
  <c r="K807" i="8" s="1"/>
  <c r="K806" i="8" s="1"/>
  <c r="J808" i="8"/>
  <c r="J807" i="8" s="1"/>
  <c r="J806" i="8" s="1"/>
  <c r="G808" i="8"/>
  <c r="K804" i="8"/>
  <c r="K803" i="8" s="1"/>
  <c r="K802" i="8" s="1"/>
  <c r="J804" i="8"/>
  <c r="J803" i="8" s="1"/>
  <c r="J802" i="8" s="1"/>
  <c r="G804" i="8"/>
  <c r="K800" i="8"/>
  <c r="K799" i="8" s="1"/>
  <c r="K798" i="8" s="1"/>
  <c r="J800" i="8"/>
  <c r="J799" i="8" s="1"/>
  <c r="J798" i="8" s="1"/>
  <c r="G800" i="8"/>
  <c r="K796" i="8"/>
  <c r="K795" i="8" s="1"/>
  <c r="K794" i="8" s="1"/>
  <c r="J796" i="8"/>
  <c r="J795" i="8" s="1"/>
  <c r="J794" i="8" s="1"/>
  <c r="G796" i="8"/>
  <c r="K792" i="8"/>
  <c r="K791" i="8" s="1"/>
  <c r="K790" i="8" s="1"/>
  <c r="J792" i="8"/>
  <c r="J791" i="8" s="1"/>
  <c r="J790" i="8" s="1"/>
  <c r="G792" i="8"/>
  <c r="K788" i="8"/>
  <c r="K787" i="8" s="1"/>
  <c r="K786" i="8" s="1"/>
  <c r="J788" i="8"/>
  <c r="J787" i="8" s="1"/>
  <c r="J786" i="8" s="1"/>
  <c r="G788" i="8"/>
  <c r="K784" i="8"/>
  <c r="K783" i="8" s="1"/>
  <c r="K782" i="8" s="1"/>
  <c r="J784" i="8"/>
  <c r="J783" i="8" s="1"/>
  <c r="J782" i="8" s="1"/>
  <c r="G784" i="8"/>
  <c r="K780" i="8"/>
  <c r="K779" i="8" s="1"/>
  <c r="K778" i="8" s="1"/>
  <c r="J780" i="8"/>
  <c r="J779" i="8" s="1"/>
  <c r="J778" i="8" s="1"/>
  <c r="G780" i="8"/>
  <c r="K776" i="8"/>
  <c r="K775" i="8" s="1"/>
  <c r="K774" i="8" s="1"/>
  <c r="K773" i="8" s="1"/>
  <c r="J776" i="8"/>
  <c r="J775" i="8" s="1"/>
  <c r="J774" i="8" s="1"/>
  <c r="J773" i="8" s="1"/>
  <c r="G776" i="8"/>
  <c r="K771" i="8"/>
  <c r="K770" i="8" s="1"/>
  <c r="K769" i="8" s="1"/>
  <c r="J771" i="8"/>
  <c r="J770" i="8" s="1"/>
  <c r="J769" i="8" s="1"/>
  <c r="G771" i="8"/>
  <c r="K752" i="8"/>
  <c r="K751" i="8" s="1"/>
  <c r="K750" i="8" s="1"/>
  <c r="K749" i="8" s="1"/>
  <c r="J752" i="8"/>
  <c r="J751" i="8" s="1"/>
  <c r="J750" i="8" s="1"/>
  <c r="J749" i="8" s="1"/>
  <c r="G752" i="8"/>
  <c r="J745" i="8"/>
  <c r="J744" i="8" s="1"/>
  <c r="J743" i="8" s="1"/>
  <c r="G745" i="8"/>
  <c r="J741" i="8"/>
  <c r="J740" i="8" s="1"/>
  <c r="J739" i="8" s="1"/>
  <c r="G741" i="8"/>
  <c r="J737" i="8"/>
  <c r="J736" i="8" s="1"/>
  <c r="J735" i="8" s="1"/>
  <c r="G737" i="8"/>
  <c r="J732" i="8"/>
  <c r="J731" i="8" s="1"/>
  <c r="J730" i="8" s="1"/>
  <c r="J729" i="8" s="1"/>
  <c r="J728" i="8" s="1"/>
  <c r="J727" i="8" s="1"/>
  <c r="G732" i="8"/>
  <c r="K725" i="8"/>
  <c r="K724" i="8" s="1"/>
  <c r="K723" i="8" s="1"/>
  <c r="J725" i="8"/>
  <c r="J724" i="8" s="1"/>
  <c r="J723" i="8" s="1"/>
  <c r="G725" i="8"/>
  <c r="K717" i="8"/>
  <c r="K716" i="8" s="1"/>
  <c r="K715" i="8" s="1"/>
  <c r="J717" i="8"/>
  <c r="J716" i="8" s="1"/>
  <c r="J715" i="8" s="1"/>
  <c r="G717" i="8"/>
  <c r="K691" i="8"/>
  <c r="K690" i="8" s="1"/>
  <c r="K689" i="8" s="1"/>
  <c r="J691" i="8"/>
  <c r="J690" i="8" s="1"/>
  <c r="J689" i="8" s="1"/>
  <c r="G690" i="8"/>
  <c r="K687" i="8"/>
  <c r="K686" i="8" s="1"/>
  <c r="K685" i="8" s="1"/>
  <c r="J687" i="8"/>
  <c r="J686" i="8" s="1"/>
  <c r="J685" i="8" s="1"/>
  <c r="G687" i="8"/>
  <c r="K683" i="8"/>
  <c r="K682" i="8" s="1"/>
  <c r="K681" i="8" s="1"/>
  <c r="J683" i="8"/>
  <c r="J682" i="8" s="1"/>
  <c r="J681" i="8" s="1"/>
  <c r="G683" i="8"/>
  <c r="K677" i="8"/>
  <c r="K676" i="8" s="1"/>
  <c r="K675" i="8" s="1"/>
  <c r="J677" i="8"/>
  <c r="J676" i="8" s="1"/>
  <c r="J675" i="8" s="1"/>
  <c r="G677" i="8"/>
  <c r="K673" i="8"/>
  <c r="K672" i="8" s="1"/>
  <c r="K671" i="8" s="1"/>
  <c r="J673" i="8"/>
  <c r="J672" i="8" s="1"/>
  <c r="J671" i="8" s="1"/>
  <c r="G673" i="8"/>
  <c r="K669" i="8"/>
  <c r="K668" i="8" s="1"/>
  <c r="K667" i="8" s="1"/>
  <c r="J669" i="8"/>
  <c r="J668" i="8" s="1"/>
  <c r="J667" i="8" s="1"/>
  <c r="G669" i="8"/>
  <c r="K665" i="8"/>
  <c r="K664" i="8" s="1"/>
  <c r="K663" i="8" s="1"/>
  <c r="J665" i="8"/>
  <c r="J664" i="8" s="1"/>
  <c r="J663" i="8" s="1"/>
  <c r="G665" i="8"/>
  <c r="K661" i="8"/>
  <c r="K660" i="8" s="1"/>
  <c r="K659" i="8" s="1"/>
  <c r="J661" i="8"/>
  <c r="J660" i="8" s="1"/>
  <c r="J659" i="8" s="1"/>
  <c r="G661" i="8"/>
  <c r="K657" i="8"/>
  <c r="K656" i="8" s="1"/>
  <c r="K655" i="8" s="1"/>
  <c r="J657" i="8"/>
  <c r="J656" i="8" s="1"/>
  <c r="J655" i="8" s="1"/>
  <c r="G657" i="8"/>
  <c r="K653" i="8"/>
  <c r="K652" i="8" s="1"/>
  <c r="K651" i="8" s="1"/>
  <c r="K650" i="8" s="1"/>
  <c r="J653" i="8"/>
  <c r="J652" i="8" s="1"/>
  <c r="J651" i="8" s="1"/>
  <c r="J650" i="8" s="1"/>
  <c r="G653" i="8"/>
  <c r="K648" i="8"/>
  <c r="K647" i="8" s="1"/>
  <c r="K646" i="8" s="1"/>
  <c r="J648" i="8"/>
  <c r="J647" i="8" s="1"/>
  <c r="J646" i="8" s="1"/>
  <c r="G648" i="8"/>
  <c r="K644" i="8"/>
  <c r="K643" i="8" s="1"/>
  <c r="K642" i="8" s="1"/>
  <c r="J644" i="8"/>
  <c r="J643" i="8" s="1"/>
  <c r="J642" i="8" s="1"/>
  <c r="G644" i="8"/>
  <c r="J638" i="8"/>
  <c r="J637" i="8" s="1"/>
  <c r="J636" i="8" s="1"/>
  <c r="G638" i="8"/>
  <c r="J634" i="8"/>
  <c r="J633" i="8" s="1"/>
  <c r="J632" i="8" s="1"/>
  <c r="G634" i="8"/>
  <c r="K626" i="8"/>
  <c r="J626" i="8"/>
  <c r="G626" i="8"/>
  <c r="I626" i="8" s="1"/>
  <c r="K622" i="8"/>
  <c r="K621" i="8" s="1"/>
  <c r="K620" i="8" s="1"/>
  <c r="J622" i="8"/>
  <c r="J621" i="8" s="1"/>
  <c r="J620" i="8" s="1"/>
  <c r="G622" i="8"/>
  <c r="K618" i="8"/>
  <c r="K617" i="8" s="1"/>
  <c r="K616" i="8" s="1"/>
  <c r="J618" i="8"/>
  <c r="J617" i="8" s="1"/>
  <c r="J616" i="8" s="1"/>
  <c r="G618" i="8"/>
  <c r="K613" i="8"/>
  <c r="K612" i="8" s="1"/>
  <c r="K611" i="8" s="1"/>
  <c r="J613" i="8"/>
  <c r="J612" i="8" s="1"/>
  <c r="J611" i="8" s="1"/>
  <c r="G613" i="8"/>
  <c r="K605" i="8"/>
  <c r="K604" i="8" s="1"/>
  <c r="K603" i="8" s="1"/>
  <c r="J605" i="8"/>
  <c r="J604" i="8" s="1"/>
  <c r="J603" i="8" s="1"/>
  <c r="G605" i="8"/>
  <c r="I605" i="8" s="1"/>
  <c r="K600" i="8"/>
  <c r="K599" i="8" s="1"/>
  <c r="K598" i="8" s="1"/>
  <c r="J600" i="8"/>
  <c r="J599" i="8" s="1"/>
  <c r="J598" i="8" s="1"/>
  <c r="G600" i="8"/>
  <c r="K596" i="8"/>
  <c r="K595" i="8" s="1"/>
  <c r="K594" i="8" s="1"/>
  <c r="J596" i="8"/>
  <c r="J595" i="8" s="1"/>
  <c r="J594" i="8" s="1"/>
  <c r="G596" i="8"/>
  <c r="K591" i="8"/>
  <c r="K590" i="8" s="1"/>
  <c r="K589" i="8" s="1"/>
  <c r="J591" i="8"/>
  <c r="J590" i="8" s="1"/>
  <c r="J589" i="8" s="1"/>
  <c r="G591" i="8"/>
  <c r="K587" i="8"/>
  <c r="K586" i="8" s="1"/>
  <c r="K585" i="8" s="1"/>
  <c r="J587" i="8"/>
  <c r="J586" i="8" s="1"/>
  <c r="J585" i="8" s="1"/>
  <c r="G587" i="8"/>
  <c r="J583" i="8"/>
  <c r="J582" i="8" s="1"/>
  <c r="J581" i="8" s="1"/>
  <c r="G583" i="8"/>
  <c r="K579" i="8"/>
  <c r="K578" i="8" s="1"/>
  <c r="K577" i="8" s="1"/>
  <c r="J579" i="8"/>
  <c r="J578" i="8" s="1"/>
  <c r="J577" i="8" s="1"/>
  <c r="G579" i="8"/>
  <c r="K572" i="8"/>
  <c r="J572" i="8"/>
  <c r="G572" i="8"/>
  <c r="I572" i="8" s="1"/>
  <c r="J564" i="8"/>
  <c r="J563" i="8" s="1"/>
  <c r="J562" i="8" s="1"/>
  <c r="J561" i="8" s="1"/>
  <c r="G564" i="8"/>
  <c r="K544" i="8"/>
  <c r="K543" i="8" s="1"/>
  <c r="J544" i="8"/>
  <c r="J543" i="8" s="1"/>
  <c r="J542" i="8" s="1"/>
  <c r="G544" i="8"/>
  <c r="K539" i="8"/>
  <c r="K538" i="8" s="1"/>
  <c r="J539" i="8"/>
  <c r="J538" i="8" s="1"/>
  <c r="G539" i="8"/>
  <c r="K536" i="8"/>
  <c r="K535" i="8" s="1"/>
  <c r="J536" i="8"/>
  <c r="J535" i="8" s="1"/>
  <c r="G536" i="8"/>
  <c r="K532" i="8"/>
  <c r="K531" i="8" s="1"/>
  <c r="J532" i="8"/>
  <c r="J531" i="8" s="1"/>
  <c r="G532" i="8"/>
  <c r="K529" i="8"/>
  <c r="K528" i="8" s="1"/>
  <c r="J529" i="8"/>
  <c r="J528" i="8" s="1"/>
  <c r="G529" i="8"/>
  <c r="K525" i="8"/>
  <c r="K524" i="8" s="1"/>
  <c r="J525" i="8"/>
  <c r="J524" i="8" s="1"/>
  <c r="G525" i="8"/>
  <c r="K522" i="8"/>
  <c r="K521" i="8" s="1"/>
  <c r="J522" i="8"/>
  <c r="J521" i="8" s="1"/>
  <c r="G522" i="8"/>
  <c r="J518" i="8"/>
  <c r="J517" i="8" s="1"/>
  <c r="J516" i="8" s="1"/>
  <c r="G518" i="8"/>
  <c r="J510" i="8"/>
  <c r="J509" i="8" s="1"/>
  <c r="J508" i="8" s="1"/>
  <c r="K506" i="8"/>
  <c r="K505" i="8" s="1"/>
  <c r="K504" i="8" s="1"/>
  <c r="K503" i="8" s="1"/>
  <c r="K502" i="8" s="1"/>
  <c r="K501" i="8" s="1"/>
  <c r="J506" i="8"/>
  <c r="J505" i="8" s="1"/>
  <c r="J504" i="8" s="1"/>
  <c r="G506" i="8"/>
  <c r="K493" i="8"/>
  <c r="K492" i="8" s="1"/>
  <c r="J493" i="8"/>
  <c r="J492" i="8" s="1"/>
  <c r="G493" i="8"/>
  <c r="K490" i="8"/>
  <c r="K489" i="8" s="1"/>
  <c r="J490" i="8"/>
  <c r="J489" i="8" s="1"/>
  <c r="G490" i="8"/>
  <c r="K485" i="8"/>
  <c r="K484" i="8" s="1"/>
  <c r="J485" i="8"/>
  <c r="J484" i="8" s="1"/>
  <c r="G485" i="8"/>
  <c r="K482" i="8"/>
  <c r="K481" i="8" s="1"/>
  <c r="K480" i="8" s="1"/>
  <c r="J482" i="8"/>
  <c r="J481" i="8" s="1"/>
  <c r="J480" i="8" s="1"/>
  <c r="G482" i="8"/>
  <c r="J475" i="8"/>
  <c r="J474" i="8" s="1"/>
  <c r="J473" i="8" s="1"/>
  <c r="G475" i="8"/>
  <c r="K470" i="8"/>
  <c r="K469" i="8" s="1"/>
  <c r="K468" i="8" s="1"/>
  <c r="K467" i="8" s="1"/>
  <c r="K466" i="8" s="1"/>
  <c r="J470" i="8"/>
  <c r="J469" i="8" s="1"/>
  <c r="J468" i="8" s="1"/>
  <c r="J467" i="8" s="1"/>
  <c r="J466" i="8" s="1"/>
  <c r="G470" i="8"/>
  <c r="K465" i="8"/>
  <c r="J465" i="8"/>
  <c r="G465" i="8"/>
  <c r="I465" i="8" s="1"/>
  <c r="J459" i="8"/>
  <c r="J458" i="8" s="1"/>
  <c r="J457" i="8" s="1"/>
  <c r="G459" i="8"/>
  <c r="K455" i="8"/>
  <c r="K454" i="8" s="1"/>
  <c r="K453" i="8" s="1"/>
  <c r="K452" i="8" s="1"/>
  <c r="K445" i="8" s="1"/>
  <c r="J455" i="8"/>
  <c r="J454" i="8" s="1"/>
  <c r="J453" i="8" s="1"/>
  <c r="G455" i="8"/>
  <c r="J450" i="8"/>
  <c r="J449" i="8" s="1"/>
  <c r="G450" i="8"/>
  <c r="K443" i="8"/>
  <c r="K442" i="8" s="1"/>
  <c r="K441" i="8" s="1"/>
  <c r="J443" i="8"/>
  <c r="J442" i="8" s="1"/>
  <c r="J441" i="8" s="1"/>
  <c r="G443" i="8"/>
  <c r="K439" i="8"/>
  <c r="K438" i="8" s="1"/>
  <c r="K437" i="8" s="1"/>
  <c r="J439" i="8"/>
  <c r="J438" i="8" s="1"/>
  <c r="J437" i="8" s="1"/>
  <c r="G439" i="8"/>
  <c r="K435" i="8"/>
  <c r="K434" i="8" s="1"/>
  <c r="K433" i="8" s="1"/>
  <c r="K432" i="8" s="1"/>
  <c r="J435" i="8"/>
  <c r="J434" i="8" s="1"/>
  <c r="J433" i="8" s="1"/>
  <c r="J432" i="8" s="1"/>
  <c r="G435" i="8"/>
  <c r="K430" i="8"/>
  <c r="K429" i="8" s="1"/>
  <c r="K428" i="8" s="1"/>
  <c r="J430" i="8"/>
  <c r="J429" i="8" s="1"/>
  <c r="J428" i="8" s="1"/>
  <c r="G430" i="8"/>
  <c r="K426" i="8"/>
  <c r="K425" i="8" s="1"/>
  <c r="K424" i="8" s="1"/>
  <c r="J426" i="8"/>
  <c r="J425" i="8" s="1"/>
  <c r="J424" i="8" s="1"/>
  <c r="G426" i="8"/>
  <c r="K422" i="8"/>
  <c r="K421" i="8" s="1"/>
  <c r="K420" i="8" s="1"/>
  <c r="J422" i="8"/>
  <c r="J421" i="8" s="1"/>
  <c r="J420" i="8" s="1"/>
  <c r="G422" i="8"/>
  <c r="K418" i="8"/>
  <c r="K417" i="8" s="1"/>
  <c r="J418" i="8"/>
  <c r="J417" i="8" s="1"/>
  <c r="G418" i="8"/>
  <c r="K415" i="8"/>
  <c r="K414" i="8" s="1"/>
  <c r="J415" i="8"/>
  <c r="J414" i="8" s="1"/>
  <c r="G415" i="8"/>
  <c r="I415" i="8" s="1"/>
  <c r="K410" i="8"/>
  <c r="K409" i="8" s="1"/>
  <c r="K408" i="8" s="1"/>
  <c r="K407" i="8" s="1"/>
  <c r="J410" i="8"/>
  <c r="J409" i="8" s="1"/>
  <c r="J408" i="8" s="1"/>
  <c r="J407" i="8" s="1"/>
  <c r="G410" i="8"/>
  <c r="J405" i="8"/>
  <c r="J404" i="8" s="1"/>
  <c r="J403" i="8" s="1"/>
  <c r="J402" i="8" s="1"/>
  <c r="G405" i="8"/>
  <c r="K400" i="8"/>
  <c r="K399" i="8" s="1"/>
  <c r="K398" i="8" s="1"/>
  <c r="J400" i="8"/>
  <c r="J399" i="8" s="1"/>
  <c r="J398" i="8" s="1"/>
  <c r="G400" i="8"/>
  <c r="K396" i="8"/>
  <c r="K395" i="8" s="1"/>
  <c r="K394" i="8" s="1"/>
  <c r="J396" i="8"/>
  <c r="J395" i="8" s="1"/>
  <c r="J394" i="8" s="1"/>
  <c r="G396" i="8"/>
  <c r="J392" i="8"/>
  <c r="J391" i="8" s="1"/>
  <c r="J390" i="8" s="1"/>
  <c r="J385" i="8" s="1"/>
  <c r="K392" i="8"/>
  <c r="K391" i="8" s="1"/>
  <c r="K390" i="8" s="1"/>
  <c r="K385" i="8" s="1"/>
  <c r="K383" i="8"/>
  <c r="K382" i="8" s="1"/>
  <c r="J383" i="8"/>
  <c r="J382" i="8" s="1"/>
  <c r="G383" i="8"/>
  <c r="K380" i="8"/>
  <c r="K379" i="8" s="1"/>
  <c r="J380" i="8"/>
  <c r="J379" i="8" s="1"/>
  <c r="G380" i="8"/>
  <c r="J375" i="8"/>
  <c r="J374" i="8"/>
  <c r="G374" i="8"/>
  <c r="J373" i="8"/>
  <c r="J372" i="8"/>
  <c r="J371" i="8"/>
  <c r="J370" i="8"/>
  <c r="K368" i="8"/>
  <c r="K367" i="8" s="1"/>
  <c r="K366" i="8" s="1"/>
  <c r="K365" i="8" s="1"/>
  <c r="J368" i="8"/>
  <c r="J367" i="8" s="1"/>
  <c r="J366" i="8" s="1"/>
  <c r="J365" i="8" s="1"/>
  <c r="G368" i="8"/>
  <c r="K362" i="8"/>
  <c r="K361" i="8" s="1"/>
  <c r="K360" i="8" s="1"/>
  <c r="K359" i="8" s="1"/>
  <c r="K358" i="8" s="1"/>
  <c r="J362" i="8"/>
  <c r="J361" i="8" s="1"/>
  <c r="J360" i="8" s="1"/>
  <c r="J359" i="8" s="1"/>
  <c r="J358" i="8" s="1"/>
  <c r="G362" i="8"/>
  <c r="K356" i="8"/>
  <c r="K355" i="8" s="1"/>
  <c r="J356" i="8"/>
  <c r="J355" i="8" s="1"/>
  <c r="G356" i="8"/>
  <c r="K353" i="8"/>
  <c r="K352" i="8" s="1"/>
  <c r="J353" i="8"/>
  <c r="J352" i="8" s="1"/>
  <c r="G353" i="8"/>
  <c r="K338" i="8"/>
  <c r="K337" i="8" s="1"/>
  <c r="J338" i="8"/>
  <c r="J337" i="8" s="1"/>
  <c r="G338" i="8"/>
  <c r="K335" i="8"/>
  <c r="K334" i="8" s="1"/>
  <c r="J335" i="8"/>
  <c r="J334" i="8" s="1"/>
  <c r="G335" i="8"/>
  <c r="K331" i="8"/>
  <c r="K330" i="8" s="1"/>
  <c r="J331" i="8"/>
  <c r="J330" i="8" s="1"/>
  <c r="G331" i="8"/>
  <c r="K328" i="8"/>
  <c r="K327" i="8" s="1"/>
  <c r="J328" i="8"/>
  <c r="J327" i="8" s="1"/>
  <c r="G328" i="8"/>
  <c r="K325" i="8"/>
  <c r="K324" i="8" s="1"/>
  <c r="J325" i="8"/>
  <c r="J324" i="8" s="1"/>
  <c r="G325" i="8"/>
  <c r="J320" i="8"/>
  <c r="J319" i="8" s="1"/>
  <c r="G320" i="8"/>
  <c r="K315" i="8"/>
  <c r="K314" i="8" s="1"/>
  <c r="J315" i="8"/>
  <c r="J314" i="8" s="1"/>
  <c r="G315" i="8"/>
  <c r="K312" i="8"/>
  <c r="K311" i="8" s="1"/>
  <c r="J312" i="8"/>
  <c r="J311" i="8" s="1"/>
  <c r="G312" i="8"/>
  <c r="J307" i="8"/>
  <c r="J306" i="8" s="1"/>
  <c r="J305" i="8" s="1"/>
  <c r="J304" i="8" s="1"/>
  <c r="G307" i="8"/>
  <c r="J302" i="8"/>
  <c r="K301" i="8"/>
  <c r="J301" i="8"/>
  <c r="K298" i="8"/>
  <c r="K297" i="8" s="1"/>
  <c r="K296" i="8" s="1"/>
  <c r="K295" i="8" s="1"/>
  <c r="K288" i="8" s="1"/>
  <c r="K286" i="8" s="1"/>
  <c r="J298" i="8"/>
  <c r="J297" i="8" s="1"/>
  <c r="J296" i="8" s="1"/>
  <c r="J295" i="8" s="1"/>
  <c r="G298" i="8"/>
  <c r="J292" i="8"/>
  <c r="J291" i="8" s="1"/>
  <c r="J290" i="8" s="1"/>
  <c r="J289" i="8" s="1"/>
  <c r="G292" i="8"/>
  <c r="K287" i="8"/>
  <c r="J287" i="8"/>
  <c r="G287" i="8"/>
  <c r="I287" i="8" s="1"/>
  <c r="K258" i="8"/>
  <c r="K257" i="8" s="1"/>
  <c r="K256" i="8" s="1"/>
  <c r="K255" i="8" s="1"/>
  <c r="K254" i="8" s="1"/>
  <c r="J258" i="8"/>
  <c r="J257" i="8" s="1"/>
  <c r="J256" i="8" s="1"/>
  <c r="J255" i="8" s="1"/>
  <c r="J254" i="8" s="1"/>
  <c r="G258" i="8"/>
  <c r="K252" i="8"/>
  <c r="K251" i="8" s="1"/>
  <c r="K250" i="8" s="1"/>
  <c r="K249" i="8" s="1"/>
  <c r="J252" i="8"/>
  <c r="J251" i="8" s="1"/>
  <c r="J250" i="8" s="1"/>
  <c r="J249" i="8" s="1"/>
  <c r="G252" i="8"/>
  <c r="K237" i="8"/>
  <c r="K236" i="8" s="1"/>
  <c r="J237" i="8"/>
  <c r="J236" i="8" s="1"/>
  <c r="G237" i="8"/>
  <c r="K234" i="8"/>
  <c r="K233" i="8" s="1"/>
  <c r="J234" i="8"/>
  <c r="J233" i="8" s="1"/>
  <c r="G234" i="8"/>
  <c r="K230" i="8"/>
  <c r="K229" i="8" s="1"/>
  <c r="J230" i="8"/>
  <c r="J229" i="8" s="1"/>
  <c r="G230" i="8"/>
  <c r="K227" i="8"/>
  <c r="K226" i="8" s="1"/>
  <c r="K225" i="8" s="1"/>
  <c r="J227" i="8"/>
  <c r="J226" i="8" s="1"/>
  <c r="J225" i="8" s="1"/>
  <c r="G227" i="8"/>
  <c r="K223" i="8"/>
  <c r="K222" i="8" s="1"/>
  <c r="J223" i="8"/>
  <c r="J222" i="8" s="1"/>
  <c r="G223" i="8"/>
  <c r="K220" i="8"/>
  <c r="K219" i="8" s="1"/>
  <c r="J220" i="8"/>
  <c r="J219" i="8" s="1"/>
  <c r="G220" i="8"/>
  <c r="J216" i="8"/>
  <c r="J215" i="8" s="1"/>
  <c r="J214" i="8" s="1"/>
  <c r="G216" i="8"/>
  <c r="K212" i="8"/>
  <c r="K211" i="8" s="1"/>
  <c r="J212" i="8"/>
  <c r="J211" i="8" s="1"/>
  <c r="G212" i="8"/>
  <c r="K209" i="8"/>
  <c r="K208" i="8" s="1"/>
  <c r="J209" i="8"/>
  <c r="J208" i="8" s="1"/>
  <c r="G209" i="8"/>
  <c r="K205" i="8"/>
  <c r="K204" i="8" s="1"/>
  <c r="K203" i="8" s="1"/>
  <c r="J205" i="8"/>
  <c r="J204" i="8" s="1"/>
  <c r="J203" i="8" s="1"/>
  <c r="G205" i="8"/>
  <c r="K201" i="8"/>
  <c r="K200" i="8" s="1"/>
  <c r="K199" i="8" s="1"/>
  <c r="J201" i="8"/>
  <c r="J200" i="8" s="1"/>
  <c r="J199" i="8" s="1"/>
  <c r="G201" i="8"/>
  <c r="K197" i="8"/>
  <c r="K196" i="8" s="1"/>
  <c r="J197" i="8"/>
  <c r="J196" i="8" s="1"/>
  <c r="G197" i="8"/>
  <c r="K194" i="8"/>
  <c r="K193" i="8" s="1"/>
  <c r="J194" i="8"/>
  <c r="J193" i="8" s="1"/>
  <c r="G194" i="8"/>
  <c r="K191" i="8"/>
  <c r="K190" i="8" s="1"/>
  <c r="J191" i="8"/>
  <c r="J190" i="8" s="1"/>
  <c r="G191" i="8"/>
  <c r="K177" i="8"/>
  <c r="K176" i="8" s="1"/>
  <c r="J177" i="8"/>
  <c r="J176" i="8" s="1"/>
  <c r="G177" i="8"/>
  <c r="K174" i="8"/>
  <c r="K173" i="8" s="1"/>
  <c r="J174" i="8"/>
  <c r="J173" i="8" s="1"/>
  <c r="G174" i="8"/>
  <c r="K170" i="8"/>
  <c r="K169" i="8" s="1"/>
  <c r="J170" i="8"/>
  <c r="J169" i="8" s="1"/>
  <c r="G170" i="8"/>
  <c r="K167" i="8"/>
  <c r="K166" i="8" s="1"/>
  <c r="J167" i="8"/>
  <c r="J166" i="8" s="1"/>
  <c r="G167" i="8"/>
  <c r="K163" i="8"/>
  <c r="J163" i="8"/>
  <c r="G163" i="8"/>
  <c r="I163" i="8" s="1"/>
  <c r="K161" i="8"/>
  <c r="J161" i="8"/>
  <c r="G161" i="8"/>
  <c r="I161" i="8" s="1"/>
  <c r="K158" i="8"/>
  <c r="K157" i="8" s="1"/>
  <c r="J158" i="8"/>
  <c r="J157" i="8" s="1"/>
  <c r="G158" i="8"/>
  <c r="J155" i="8"/>
  <c r="J154" i="8" s="1"/>
  <c r="G155" i="8"/>
  <c r="K152" i="8"/>
  <c r="K151" i="8" s="1"/>
  <c r="J152" i="8"/>
  <c r="J151" i="8" s="1"/>
  <c r="G152" i="8"/>
  <c r="J148" i="8"/>
  <c r="J147" i="8" s="1"/>
  <c r="J146" i="8" s="1"/>
  <c r="G148" i="8"/>
  <c r="J144" i="8"/>
  <c r="J143" i="8" s="1"/>
  <c r="G144" i="8"/>
  <c r="K141" i="8"/>
  <c r="K140" i="8" s="1"/>
  <c r="K139" i="8" s="1"/>
  <c r="J141" i="8"/>
  <c r="J140" i="8" s="1"/>
  <c r="G141" i="8"/>
  <c r="J133" i="8"/>
  <c r="J132" i="8" s="1"/>
  <c r="J131" i="8" s="1"/>
  <c r="G133" i="8"/>
  <c r="K129" i="8"/>
  <c r="K128" i="8" s="1"/>
  <c r="K127" i="8" s="1"/>
  <c r="J129" i="8"/>
  <c r="J128" i="8" s="1"/>
  <c r="J127" i="8" s="1"/>
  <c r="G129" i="8"/>
  <c r="J125" i="8"/>
  <c r="J124" i="8" s="1"/>
  <c r="J123" i="8" s="1"/>
  <c r="G125" i="8"/>
  <c r="K121" i="8"/>
  <c r="K120" i="8" s="1"/>
  <c r="J121" i="8"/>
  <c r="J120" i="8" s="1"/>
  <c r="G121" i="8"/>
  <c r="K118" i="8"/>
  <c r="J118" i="8"/>
  <c r="G118" i="8"/>
  <c r="I118" i="8" s="1"/>
  <c r="K116" i="8"/>
  <c r="J116" i="8"/>
  <c r="G116" i="8"/>
  <c r="I116" i="8" s="1"/>
  <c r="K113" i="8"/>
  <c r="K112" i="8" s="1"/>
  <c r="J113" i="8"/>
  <c r="J112" i="8" s="1"/>
  <c r="G113" i="8"/>
  <c r="K109" i="8"/>
  <c r="K108" i="8" s="1"/>
  <c r="K107" i="8" s="1"/>
  <c r="J109" i="8"/>
  <c r="J108" i="8" s="1"/>
  <c r="J107" i="8" s="1"/>
  <c r="G109" i="8"/>
  <c r="K105" i="8"/>
  <c r="K104" i="8" s="1"/>
  <c r="K103" i="8" s="1"/>
  <c r="J105" i="8"/>
  <c r="J104" i="8" s="1"/>
  <c r="J103" i="8" s="1"/>
  <c r="G105" i="8"/>
  <c r="K101" i="8"/>
  <c r="K100" i="8" s="1"/>
  <c r="K99" i="8" s="1"/>
  <c r="J101" i="8"/>
  <c r="J100" i="8" s="1"/>
  <c r="J99" i="8" s="1"/>
  <c r="G101" i="8"/>
  <c r="K95" i="8"/>
  <c r="K94" i="8" s="1"/>
  <c r="K93" i="8" s="1"/>
  <c r="K92" i="8" s="1"/>
  <c r="K91" i="8" s="1"/>
  <c r="J95" i="8"/>
  <c r="J94" i="8" s="1"/>
  <c r="J93" i="8" s="1"/>
  <c r="J92" i="8" s="1"/>
  <c r="J91" i="8" s="1"/>
  <c r="G95" i="8"/>
  <c r="K88" i="8"/>
  <c r="K87" i="8" s="1"/>
  <c r="J88" i="8"/>
  <c r="J87" i="8" s="1"/>
  <c r="G88" i="8"/>
  <c r="J86" i="8"/>
  <c r="J85" i="8" s="1"/>
  <c r="G86" i="8"/>
  <c r="J83" i="8"/>
  <c r="J82" i="8" s="1"/>
  <c r="G83" i="8"/>
  <c r="J80" i="8"/>
  <c r="J79" i="8" s="1"/>
  <c r="G80" i="8"/>
  <c r="J76" i="8"/>
  <c r="J75" i="8" s="1"/>
  <c r="J74" i="8" s="1"/>
  <c r="G76" i="8"/>
  <c r="J72" i="8"/>
  <c r="J71" i="8" s="1"/>
  <c r="G72" i="8"/>
  <c r="J69" i="8"/>
  <c r="J68" i="8" s="1"/>
  <c r="G69" i="8"/>
  <c r="K65" i="8"/>
  <c r="K64" i="8" s="1"/>
  <c r="J65" i="8"/>
  <c r="J64" i="8" s="1"/>
  <c r="G65" i="8"/>
  <c r="K59" i="8"/>
  <c r="K58" i="8" s="1"/>
  <c r="K57" i="8" s="1"/>
  <c r="K51" i="8" s="1"/>
  <c r="J59" i="8"/>
  <c r="J58" i="8" s="1"/>
  <c r="J57" i="8" s="1"/>
  <c r="G59" i="8"/>
  <c r="J54" i="8"/>
  <c r="J53" i="8" s="1"/>
  <c r="J52" i="8" s="1"/>
  <c r="G54" i="8"/>
  <c r="J49" i="8"/>
  <c r="J48" i="8" s="1"/>
  <c r="J47" i="8" s="1"/>
  <c r="G49" i="8"/>
  <c r="K45" i="8"/>
  <c r="K44" i="8" s="1"/>
  <c r="K43" i="8" s="1"/>
  <c r="K42" i="8" s="1"/>
  <c r="K41" i="8" s="1"/>
  <c r="J45" i="8"/>
  <c r="J44" i="8" s="1"/>
  <c r="J43" i="8" s="1"/>
  <c r="G45" i="8"/>
  <c r="K39" i="8"/>
  <c r="K38" i="8" s="1"/>
  <c r="K37" i="8" s="1"/>
  <c r="K36" i="8" s="1"/>
  <c r="K35" i="8" s="1"/>
  <c r="J39" i="8"/>
  <c r="J38" i="8" s="1"/>
  <c r="J37" i="8" s="1"/>
  <c r="J36" i="8" s="1"/>
  <c r="J35" i="8" s="1"/>
  <c r="G39" i="8"/>
  <c r="J33" i="8"/>
  <c r="J32" i="8" s="1"/>
  <c r="J31" i="8" s="1"/>
  <c r="G33" i="8"/>
  <c r="K29" i="8"/>
  <c r="K28" i="8" s="1"/>
  <c r="K27" i="8" s="1"/>
  <c r="K26" i="8" s="1"/>
  <c r="K25" i="8" s="1"/>
  <c r="J29" i="8"/>
  <c r="J28" i="8" s="1"/>
  <c r="J27" i="8" s="1"/>
  <c r="G29" i="8"/>
  <c r="K24" i="8"/>
  <c r="K23" i="8"/>
  <c r="J23" i="8"/>
  <c r="J631" i="8" l="1"/>
  <c r="K631" i="8"/>
  <c r="K630" i="8" s="1"/>
  <c r="K629" i="8" s="1"/>
  <c r="G32" i="8"/>
  <c r="I33" i="8"/>
  <c r="G38" i="8"/>
  <c r="I39" i="8"/>
  <c r="G53" i="8"/>
  <c r="I54" i="8"/>
  <c r="G58" i="8"/>
  <c r="I59" i="8"/>
  <c r="G71" i="8"/>
  <c r="I71" i="8" s="1"/>
  <c r="I72" i="8"/>
  <c r="G79" i="8"/>
  <c r="I79" i="8" s="1"/>
  <c r="I80" i="8"/>
  <c r="G85" i="8"/>
  <c r="I85" i="8" s="1"/>
  <c r="I86" i="8"/>
  <c r="G87" i="8"/>
  <c r="I87" i="8" s="1"/>
  <c r="I88" i="8"/>
  <c r="G154" i="8"/>
  <c r="I154" i="8" s="1"/>
  <c r="I155" i="8"/>
  <c r="G157" i="8"/>
  <c r="I157" i="8" s="1"/>
  <c r="I158" i="8"/>
  <c r="G200" i="8"/>
  <c r="I201" i="8"/>
  <c r="G208" i="8"/>
  <c r="I208" i="8" s="1"/>
  <c r="I209" i="8"/>
  <c r="G219" i="8"/>
  <c r="I219" i="8" s="1"/>
  <c r="I220" i="8"/>
  <c r="G233" i="8"/>
  <c r="I233" i="8" s="1"/>
  <c r="I234" i="8"/>
  <c r="G314" i="8"/>
  <c r="I314" i="8" s="1"/>
  <c r="I315" i="8"/>
  <c r="G438" i="8"/>
  <c r="I439" i="8"/>
  <c r="G454" i="8"/>
  <c r="I455" i="8"/>
  <c r="G469" i="8"/>
  <c r="I470" i="8"/>
  <c r="G484" i="8"/>
  <c r="I484" i="8" s="1"/>
  <c r="I485" i="8"/>
  <c r="G492" i="8"/>
  <c r="I492" i="8" s="1"/>
  <c r="I493" i="8"/>
  <c r="G524" i="8"/>
  <c r="I524" i="8" s="1"/>
  <c r="I525" i="8"/>
  <c r="G48" i="8"/>
  <c r="I49" i="8"/>
  <c r="G68" i="8"/>
  <c r="I68" i="8" s="1"/>
  <c r="I69" i="8"/>
  <c r="G75" i="8"/>
  <c r="I76" i="8"/>
  <c r="G82" i="8"/>
  <c r="I82" i="8" s="1"/>
  <c r="I83" i="8"/>
  <c r="G100" i="8"/>
  <c r="I101" i="8"/>
  <c r="G108" i="8"/>
  <c r="I109" i="8"/>
  <c r="G120" i="8"/>
  <c r="I120" i="8" s="1"/>
  <c r="I121" i="8"/>
  <c r="G132" i="8"/>
  <c r="I133" i="8"/>
  <c r="G140" i="8"/>
  <c r="I140" i="8" s="1"/>
  <c r="I141" i="8"/>
  <c r="G169" i="8"/>
  <c r="I169" i="8" s="1"/>
  <c r="I170" i="8"/>
  <c r="G176" i="8"/>
  <c r="I176" i="8" s="1"/>
  <c r="I177" i="8"/>
  <c r="G193" i="8"/>
  <c r="I193" i="8" s="1"/>
  <c r="I194" i="8"/>
  <c r="G215" i="8"/>
  <c r="I216" i="8"/>
  <c r="G226" i="8"/>
  <c r="I227" i="8"/>
  <c r="G251" i="8"/>
  <c r="I252" i="8"/>
  <c r="G327" i="8"/>
  <c r="I327" i="8" s="1"/>
  <c r="I328" i="8"/>
  <c r="G334" i="8"/>
  <c r="I334" i="8" s="1"/>
  <c r="I335" i="8"/>
  <c r="G352" i="8"/>
  <c r="I352" i="8" s="1"/>
  <c r="I353" i="8"/>
  <c r="G361" i="8"/>
  <c r="I362" i="8"/>
  <c r="G373" i="8"/>
  <c r="I374" i="8"/>
  <c r="G382" i="8"/>
  <c r="I382" i="8" s="1"/>
  <c r="I383" i="8"/>
  <c r="G399" i="8"/>
  <c r="I400" i="8"/>
  <c r="G421" i="8"/>
  <c r="I422" i="8"/>
  <c r="G429" i="8"/>
  <c r="I430" i="8"/>
  <c r="G449" i="8"/>
  <c r="I449" i="8" s="1"/>
  <c r="I450" i="8"/>
  <c r="G531" i="8"/>
  <c r="I531" i="8" s="1"/>
  <c r="I532" i="8"/>
  <c r="G538" i="8"/>
  <c r="I538" i="8" s="1"/>
  <c r="I539" i="8"/>
  <c r="G563" i="8"/>
  <c r="I564" i="8"/>
  <c r="G582" i="8"/>
  <c r="I583" i="8"/>
  <c r="G586" i="8"/>
  <c r="I587" i="8"/>
  <c r="G595" i="8"/>
  <c r="I596" i="8"/>
  <c r="G617" i="8"/>
  <c r="I618" i="8"/>
  <c r="G647" i="8"/>
  <c r="I648" i="8"/>
  <c r="G656" i="8"/>
  <c r="I657" i="8"/>
  <c r="G664" i="8"/>
  <c r="I665" i="8"/>
  <c r="G672" i="8"/>
  <c r="I673" i="8"/>
  <c r="G682" i="8"/>
  <c r="I683" i="8"/>
  <c r="G689" i="8"/>
  <c r="I689" i="8" s="1"/>
  <c r="I690" i="8"/>
  <c r="G724" i="8"/>
  <c r="I725" i="8"/>
  <c r="G770" i="8"/>
  <c r="I771" i="8"/>
  <c r="G779" i="8"/>
  <c r="I780" i="8"/>
  <c r="G787" i="8"/>
  <c r="I788" i="8"/>
  <c r="G795" i="8"/>
  <c r="I796" i="8"/>
  <c r="G803" i="8"/>
  <c r="I804" i="8"/>
  <c r="G811" i="8"/>
  <c r="I812" i="8"/>
  <c r="G821" i="8"/>
  <c r="I822" i="8"/>
  <c r="G846" i="8"/>
  <c r="I847" i="8"/>
  <c r="G863" i="8"/>
  <c r="I863" i="8" s="1"/>
  <c r="I864" i="8"/>
  <c r="G874" i="8"/>
  <c r="I875" i="8"/>
  <c r="G883" i="8"/>
  <c r="I884" i="8"/>
  <c r="G891" i="8"/>
  <c r="I892" i="8"/>
  <c r="G925" i="8"/>
  <c r="I926" i="8"/>
  <c r="G930" i="8"/>
  <c r="I931" i="8"/>
  <c r="G942" i="8"/>
  <c r="I943" i="8"/>
  <c r="G954" i="8"/>
  <c r="I955" i="8"/>
  <c r="G960" i="8"/>
  <c r="I961" i="8"/>
  <c r="G974" i="8"/>
  <c r="I975" i="8"/>
  <c r="G1015" i="8"/>
  <c r="I1016" i="8"/>
  <c r="G1043" i="8"/>
  <c r="I1044" i="8"/>
  <c r="G1061" i="8"/>
  <c r="I1061" i="8" s="1"/>
  <c r="I1062" i="8"/>
  <c r="G1064" i="8"/>
  <c r="I1064" i="8" s="1"/>
  <c r="I1065" i="8"/>
  <c r="G1068" i="8"/>
  <c r="I1069" i="8"/>
  <c r="G1073" i="8"/>
  <c r="I1074" i="8"/>
  <c r="G1078" i="8"/>
  <c r="I1079" i="8"/>
  <c r="G1088" i="8"/>
  <c r="I1089" i="8"/>
  <c r="G1093" i="8"/>
  <c r="I1094" i="8"/>
  <c r="G1098" i="8"/>
  <c r="I1099" i="8"/>
  <c r="G1108" i="8"/>
  <c r="I1109" i="8"/>
  <c r="G1115" i="8"/>
  <c r="I1115" i="8" s="1"/>
  <c r="I1116" i="8"/>
  <c r="G1137" i="8"/>
  <c r="I1138" i="8"/>
  <c r="G1141" i="8"/>
  <c r="I1142" i="8"/>
  <c r="G1172" i="8"/>
  <c r="I1173" i="8"/>
  <c r="G1199" i="8"/>
  <c r="I1200" i="8"/>
  <c r="G1226" i="8"/>
  <c r="I1227" i="8"/>
  <c r="G1235" i="8"/>
  <c r="I1236" i="8"/>
  <c r="G1239" i="8"/>
  <c r="I1240" i="8"/>
  <c r="G1250" i="8"/>
  <c r="I1251" i="8"/>
  <c r="G1258" i="8"/>
  <c r="I1258" i="8" s="1"/>
  <c r="I1259" i="8"/>
  <c r="G1265" i="8"/>
  <c r="I1266" i="8"/>
  <c r="G1292" i="8"/>
  <c r="I1292" i="8" s="1"/>
  <c r="I1293" i="8"/>
  <c r="G1300" i="8"/>
  <c r="I1300" i="8" s="1"/>
  <c r="I1301" i="8"/>
  <c r="G1322" i="8"/>
  <c r="I1323" i="8"/>
  <c r="G1338" i="8"/>
  <c r="I1339" i="8"/>
  <c r="G1342" i="8"/>
  <c r="I1343" i="8"/>
  <c r="G1352" i="8"/>
  <c r="I1353" i="8"/>
  <c r="G1376" i="8"/>
  <c r="I1377" i="8"/>
  <c r="G1028" i="8"/>
  <c r="I1028" i="8" s="1"/>
  <c r="I1029" i="8"/>
  <c r="G1331" i="8"/>
  <c r="I1332" i="8"/>
  <c r="G546" i="8"/>
  <c r="I546" i="8" s="1"/>
  <c r="I547" i="8"/>
  <c r="G277" i="8"/>
  <c r="I278" i="8"/>
  <c r="G267" i="8"/>
  <c r="I268" i="8"/>
  <c r="G495" i="8"/>
  <c r="I495" i="8" s="1"/>
  <c r="I496" i="8"/>
  <c r="G282" i="8"/>
  <c r="I283" i="8"/>
  <c r="G272" i="8"/>
  <c r="I273" i="8"/>
  <c r="G262" i="8"/>
  <c r="I263" i="8"/>
  <c r="G28" i="8"/>
  <c r="I29" i="8"/>
  <c r="G44" i="8"/>
  <c r="I45" i="8"/>
  <c r="G64" i="8"/>
  <c r="I64" i="8" s="1"/>
  <c r="I65" i="8"/>
  <c r="G94" i="8"/>
  <c r="I95" i="8"/>
  <c r="G104" i="8"/>
  <c r="I105" i="8"/>
  <c r="G112" i="8"/>
  <c r="I112" i="8" s="1"/>
  <c r="I113" i="8"/>
  <c r="G124" i="8"/>
  <c r="I125" i="8"/>
  <c r="G128" i="8"/>
  <c r="I129" i="8"/>
  <c r="G143" i="8"/>
  <c r="I143" i="8" s="1"/>
  <c r="I144" i="8"/>
  <c r="G147" i="8"/>
  <c r="I148" i="8"/>
  <c r="G151" i="8"/>
  <c r="I151" i="8" s="1"/>
  <c r="I152" i="8"/>
  <c r="G166" i="8"/>
  <c r="I166" i="8" s="1"/>
  <c r="I167" i="8"/>
  <c r="G173" i="8"/>
  <c r="I173" i="8" s="1"/>
  <c r="I174" i="8"/>
  <c r="G190" i="8"/>
  <c r="I190" i="8" s="1"/>
  <c r="I191" i="8"/>
  <c r="G196" i="8"/>
  <c r="I196" i="8" s="1"/>
  <c r="I197" i="8"/>
  <c r="G204" i="8"/>
  <c r="I205" i="8"/>
  <c r="G211" i="8"/>
  <c r="I211" i="8" s="1"/>
  <c r="I212" i="8"/>
  <c r="G222" i="8"/>
  <c r="I222" i="8" s="1"/>
  <c r="I223" i="8"/>
  <c r="G229" i="8"/>
  <c r="I229" i="8" s="1"/>
  <c r="I230" i="8"/>
  <c r="G236" i="8"/>
  <c r="I236" i="8" s="1"/>
  <c r="I237" i="8"/>
  <c r="G257" i="8"/>
  <c r="I258" i="8"/>
  <c r="G291" i="8"/>
  <c r="I292" i="8"/>
  <c r="G297" i="8"/>
  <c r="I298" i="8"/>
  <c r="G306" i="8"/>
  <c r="I307" i="8"/>
  <c r="G311" i="8"/>
  <c r="I311" i="8" s="1"/>
  <c r="I312" i="8"/>
  <c r="G319" i="8"/>
  <c r="I319" i="8" s="1"/>
  <c r="I320" i="8"/>
  <c r="G324" i="8"/>
  <c r="I324" i="8" s="1"/>
  <c r="I325" i="8"/>
  <c r="G330" i="8"/>
  <c r="I330" i="8" s="1"/>
  <c r="I331" i="8"/>
  <c r="G337" i="8"/>
  <c r="I337" i="8" s="1"/>
  <c r="I338" i="8"/>
  <c r="G355" i="8"/>
  <c r="I355" i="8" s="1"/>
  <c r="I356" i="8"/>
  <c r="G367" i="8"/>
  <c r="I368" i="8"/>
  <c r="G379" i="8"/>
  <c r="I379" i="8" s="1"/>
  <c r="I380" i="8"/>
  <c r="G395" i="8"/>
  <c r="I396" i="8"/>
  <c r="G404" i="8"/>
  <c r="I405" i="8"/>
  <c r="G409" i="8"/>
  <c r="I410" i="8"/>
  <c r="G417" i="8"/>
  <c r="I417" i="8" s="1"/>
  <c r="I418" i="8"/>
  <c r="G425" i="8"/>
  <c r="I426" i="8"/>
  <c r="G434" i="8"/>
  <c r="I435" i="8"/>
  <c r="G442" i="8"/>
  <c r="I443" i="8"/>
  <c r="G458" i="8"/>
  <c r="I459" i="8"/>
  <c r="G474" i="8"/>
  <c r="I475" i="8"/>
  <c r="G481" i="8"/>
  <c r="I481" i="8" s="1"/>
  <c r="I482" i="8"/>
  <c r="G489" i="8"/>
  <c r="I489" i="8" s="1"/>
  <c r="I490" i="8"/>
  <c r="G505" i="8"/>
  <c r="I506" i="8"/>
  <c r="G517" i="8"/>
  <c r="I518" i="8"/>
  <c r="G521" i="8"/>
  <c r="I521" i="8" s="1"/>
  <c r="I522" i="8"/>
  <c r="G528" i="8"/>
  <c r="I528" i="8" s="1"/>
  <c r="I529" i="8"/>
  <c r="G535" i="8"/>
  <c r="I535" i="8" s="1"/>
  <c r="I536" i="8"/>
  <c r="G543" i="8"/>
  <c r="I543" i="8" s="1"/>
  <c r="I544" i="8"/>
  <c r="G578" i="8"/>
  <c r="I579" i="8"/>
  <c r="G590" i="8"/>
  <c r="I591" i="8"/>
  <c r="G599" i="8"/>
  <c r="I600" i="8"/>
  <c r="G612" i="8"/>
  <c r="I613" i="8"/>
  <c r="G621" i="8"/>
  <c r="I622" i="8"/>
  <c r="G633" i="8"/>
  <c r="I634" i="8"/>
  <c r="G637" i="8"/>
  <c r="I638" i="8"/>
  <c r="G643" i="8"/>
  <c r="I644" i="8"/>
  <c r="G652" i="8"/>
  <c r="I653" i="8"/>
  <c r="G660" i="8"/>
  <c r="I661" i="8"/>
  <c r="G668" i="8"/>
  <c r="I669" i="8"/>
  <c r="G676" i="8"/>
  <c r="I677" i="8"/>
  <c r="G686" i="8"/>
  <c r="I687" i="8"/>
  <c r="G716" i="8"/>
  <c r="I717" i="8"/>
  <c r="G731" i="8"/>
  <c r="I732" i="8"/>
  <c r="G736" i="8"/>
  <c r="I737" i="8"/>
  <c r="G740" i="8"/>
  <c r="I741" i="8"/>
  <c r="G744" i="8"/>
  <c r="I745" i="8"/>
  <c r="G751" i="8"/>
  <c r="I752" i="8"/>
  <c r="G775" i="8"/>
  <c r="I776" i="8"/>
  <c r="G783" i="8"/>
  <c r="I784" i="8"/>
  <c r="G791" i="8"/>
  <c r="I792" i="8"/>
  <c r="G799" i="8"/>
  <c r="I800" i="8"/>
  <c r="G807" i="8"/>
  <c r="I808" i="8"/>
  <c r="G817" i="8"/>
  <c r="I818" i="8"/>
  <c r="G842" i="8"/>
  <c r="I843" i="8"/>
  <c r="G850" i="8"/>
  <c r="I851" i="8"/>
  <c r="G868" i="8"/>
  <c r="I869" i="8"/>
  <c r="G887" i="8"/>
  <c r="I888" i="8"/>
  <c r="G898" i="8"/>
  <c r="I899" i="8"/>
  <c r="G902" i="8"/>
  <c r="I903" i="8"/>
  <c r="G908" i="8"/>
  <c r="I909" i="8"/>
  <c r="G912" i="8"/>
  <c r="I913" i="8"/>
  <c r="G921" i="8"/>
  <c r="I922" i="8"/>
  <c r="G936" i="8"/>
  <c r="I937" i="8"/>
  <c r="G948" i="8"/>
  <c r="I949" i="8"/>
  <c r="G965" i="8"/>
  <c r="I966" i="8"/>
  <c r="G1000" i="8"/>
  <c r="I1001" i="8"/>
  <c r="G1004" i="8"/>
  <c r="I1005" i="8"/>
  <c r="G1032" i="8"/>
  <c r="I1032" i="8" s="1"/>
  <c r="I1033" i="8"/>
  <c r="G1057" i="8"/>
  <c r="I1058" i="8"/>
  <c r="G1112" i="8"/>
  <c r="I1112" i="8" s="1"/>
  <c r="I1113" i="8"/>
  <c r="G1131" i="8"/>
  <c r="I1132" i="8"/>
  <c r="G1159" i="8"/>
  <c r="I1160" i="8"/>
  <c r="G1164" i="8"/>
  <c r="I1165" i="8"/>
  <c r="G1177" i="8"/>
  <c r="I1178" i="8"/>
  <c r="G1204" i="8"/>
  <c r="I1205" i="8"/>
  <c r="G1209" i="8"/>
  <c r="I1210" i="8"/>
  <c r="G1215" i="8"/>
  <c r="I1216" i="8"/>
  <c r="G1230" i="8"/>
  <c r="I1231" i="8"/>
  <c r="G1261" i="8"/>
  <c r="I1261" i="8" s="1"/>
  <c r="I1262" i="8"/>
  <c r="G1289" i="8"/>
  <c r="I1289" i="8" s="1"/>
  <c r="I1290" i="8"/>
  <c r="G1296" i="8"/>
  <c r="I1297" i="8"/>
  <c r="G1304" i="8"/>
  <c r="I1305" i="8"/>
  <c r="G1325" i="8"/>
  <c r="I1325" i="8" s="1"/>
  <c r="I1326" i="8"/>
  <c r="G1358" i="8"/>
  <c r="I1359" i="8"/>
  <c r="G1363" i="8"/>
  <c r="I1364" i="8"/>
  <c r="G1367" i="8"/>
  <c r="I1368" i="8"/>
  <c r="G347" i="8"/>
  <c r="I348" i="8"/>
  <c r="G1039" i="8"/>
  <c r="I1040" i="8"/>
  <c r="G1185" i="8"/>
  <c r="I1186" i="8"/>
  <c r="J630" i="8"/>
  <c r="J629" i="8" s="1"/>
  <c r="K1245" i="8"/>
  <c r="K1244" i="8" s="1"/>
  <c r="K1243" i="8" s="1"/>
  <c r="N19" i="8"/>
  <c r="J754" i="8"/>
  <c r="K754" i="8"/>
  <c r="J836" i="8"/>
  <c r="J835" i="8" s="1"/>
  <c r="J834" i="8" s="1"/>
  <c r="K877" i="8"/>
  <c r="K232" i="8"/>
  <c r="G1018" i="8"/>
  <c r="I1018" i="8" s="1"/>
  <c r="N17" i="8"/>
  <c r="M18" i="8"/>
  <c r="N18" i="8"/>
  <c r="G461" i="8"/>
  <c r="I461" i="8" s="1"/>
  <c r="K998" i="8"/>
  <c r="K977" i="8" s="1"/>
  <c r="L18" i="8"/>
  <c r="G232" i="8"/>
  <c r="I232" i="8" s="1"/>
  <c r="J413" i="8"/>
  <c r="J412" i="8" s="1"/>
  <c r="K918" i="8"/>
  <c r="K917" i="8" s="1"/>
  <c r="K916" i="8" s="1"/>
  <c r="J1361" i="8"/>
  <c r="J877" i="8"/>
  <c r="K836" i="8"/>
  <c r="K835" i="8" s="1"/>
  <c r="K834" i="8" s="1"/>
  <c r="G1111" i="8"/>
  <c r="G625" i="8"/>
  <c r="K1018" i="8"/>
  <c r="K625" i="8"/>
  <c r="K624" i="8" s="1"/>
  <c r="K602" i="8" s="1"/>
  <c r="J625" i="8"/>
  <c r="J624" i="8" s="1"/>
  <c r="J602" i="8" s="1"/>
  <c r="G414" i="8"/>
  <c r="K1027" i="8"/>
  <c r="G18" i="8"/>
  <c r="I18" i="8" s="1"/>
  <c r="J232" i="8"/>
  <c r="K351" i="8"/>
  <c r="K350" i="8" s="1"/>
  <c r="G1060" i="8"/>
  <c r="K1111" i="8"/>
  <c r="K1101" i="8" s="1"/>
  <c r="K1268" i="8"/>
  <c r="G351" i="8"/>
  <c r="J351" i="8"/>
  <c r="J350" i="8" s="1"/>
  <c r="G480" i="8"/>
  <c r="K488" i="8"/>
  <c r="K487" i="8" s="1"/>
  <c r="K20" i="8"/>
  <c r="J1151" i="8"/>
  <c r="J1150" i="8" s="1"/>
  <c r="J1149" i="8" s="1"/>
  <c r="J1148" i="8" s="1"/>
  <c r="G189" i="8"/>
  <c r="I189" i="8" s="1"/>
  <c r="K479" i="8"/>
  <c r="K478" i="8" s="1"/>
  <c r="K477" i="8" s="1"/>
  <c r="G488" i="8"/>
  <c r="J1060" i="8"/>
  <c r="J1055" i="8" s="1"/>
  <c r="J1054" i="8" s="1"/>
  <c r="J1111" i="8"/>
  <c r="J1101" i="8" s="1"/>
  <c r="G1151" i="8"/>
  <c r="K1191" i="8"/>
  <c r="K1190" i="8" s="1"/>
  <c r="K1157" i="8" s="1"/>
  <c r="K1156" i="8" s="1"/>
  <c r="K413" i="8"/>
  <c r="K412" i="8" s="1"/>
  <c r="G448" i="8"/>
  <c r="G446" i="8"/>
  <c r="I446" i="8" s="1"/>
  <c r="J488" i="8"/>
  <c r="J487" i="8" s="1"/>
  <c r="J448" i="8"/>
  <c r="J447" i="8" s="1"/>
  <c r="J446" i="8"/>
  <c r="J1328" i="8"/>
  <c r="G604" i="8"/>
  <c r="I604" i="8" s="1"/>
  <c r="K963" i="8"/>
  <c r="J341" i="8"/>
  <c r="J17" i="8" s="1"/>
  <c r="P17" i="8" s="1"/>
  <c r="J479" i="8"/>
  <c r="J478" i="8" s="1"/>
  <c r="J477" i="8" s="1"/>
  <c r="J67" i="8"/>
  <c r="J63" i="8" s="1"/>
  <c r="J62" i="8" s="1"/>
  <c r="J61" i="8" s="1"/>
  <c r="K461" i="8"/>
  <c r="G67" i="8"/>
  <c r="G139" i="8"/>
  <c r="I139" i="8" s="1"/>
  <c r="J461" i="8"/>
  <c r="G20" i="8"/>
  <c r="I20" i="8" s="1"/>
  <c r="J1191" i="8"/>
  <c r="J1190" i="8" s="1"/>
  <c r="J1157" i="8" s="1"/>
  <c r="J1156" i="8" s="1"/>
  <c r="K340" i="8"/>
  <c r="J189" i="8"/>
  <c r="K189" i="8"/>
  <c r="K17" i="8"/>
  <c r="Q17" i="8" s="1"/>
  <c r="G1245" i="8"/>
  <c r="J1219" i="8"/>
  <c r="J1218" i="8" s="1"/>
  <c r="J1197" i="8" s="1"/>
  <c r="K1219" i="8"/>
  <c r="K1218" i="8" s="1"/>
  <c r="G1219" i="8"/>
  <c r="J1268" i="8"/>
  <c r="G1268" i="8"/>
  <c r="I1268" i="8" s="1"/>
  <c r="J26" i="8"/>
  <c r="J25" i="8" s="1"/>
  <c r="J78" i="8"/>
  <c r="J115" i="8"/>
  <c r="J111" i="8" s="1"/>
  <c r="G207" i="8"/>
  <c r="I207" i="8" s="1"/>
  <c r="G854" i="8"/>
  <c r="G1257" i="8"/>
  <c r="J1345" i="8"/>
  <c r="J378" i="8"/>
  <c r="J377" i="8" s="1"/>
  <c r="K1257" i="8"/>
  <c r="K1248" i="8" s="1"/>
  <c r="G392" i="8"/>
  <c r="J503" i="8"/>
  <c r="J502" i="8" s="1"/>
  <c r="J501" i="8" s="1"/>
  <c r="J963" i="8"/>
  <c r="J24" i="8"/>
  <c r="G78" i="8"/>
  <c r="I78" i="8" s="1"/>
  <c r="J139" i="8"/>
  <c r="G165" i="8"/>
  <c r="I165" i="8" s="1"/>
  <c r="K165" i="8"/>
  <c r="G218" i="8"/>
  <c r="I218" i="8" s="1"/>
  <c r="K218" i="8"/>
  <c r="J541" i="8"/>
  <c r="J734" i="8"/>
  <c r="K896" i="8"/>
  <c r="K895" i="8" s="1"/>
  <c r="K894" i="8" s="1"/>
  <c r="J919" i="8"/>
  <c r="J918" i="8" s="1"/>
  <c r="J917" i="8" s="1"/>
  <c r="J916" i="8" s="1"/>
  <c r="J20" i="8"/>
  <c r="G1027" i="8"/>
  <c r="I1027" i="8" s="1"/>
  <c r="J896" i="8"/>
  <c r="J895" i="8" s="1"/>
  <c r="J894" i="8" s="1"/>
  <c r="J1257" i="8"/>
  <c r="J1248" i="8" s="1"/>
  <c r="G1191" i="8"/>
  <c r="G317" i="8"/>
  <c r="I317" i="8" s="1"/>
  <c r="G318" i="8"/>
  <c r="I318" i="8" s="1"/>
  <c r="J165" i="8"/>
  <c r="K63" i="8"/>
  <c r="K62" i="8" s="1"/>
  <c r="K61" i="8" s="1"/>
  <c r="K378" i="8"/>
  <c r="K377" i="8" s="1"/>
  <c r="K933" i="8"/>
  <c r="J18" i="8"/>
  <c r="P18" i="8" s="1"/>
  <c r="J42" i="8"/>
  <c r="J41" i="8" s="1"/>
  <c r="J160" i="8"/>
  <c r="J150" i="8" s="1"/>
  <c r="K207" i="8"/>
  <c r="G378" i="8"/>
  <c r="K568" i="8"/>
  <c r="J1018" i="8"/>
  <c r="J1135" i="8"/>
  <c r="J1134" i="8" s="1"/>
  <c r="J51" i="8"/>
  <c r="J1027" i="8"/>
  <c r="J568" i="8"/>
  <c r="K18" i="8"/>
  <c r="Q18" i="8" s="1"/>
  <c r="J317" i="8"/>
  <c r="J318" i="8"/>
  <c r="J172" i="8"/>
  <c r="K310" i="8"/>
  <c r="K309" i="8" s="1"/>
  <c r="K323" i="8"/>
  <c r="J333" i="8"/>
  <c r="K19" i="8"/>
  <c r="Q19" i="8" s="1"/>
  <c r="G115" i="8"/>
  <c r="K115" i="8"/>
  <c r="K111" i="8" s="1"/>
  <c r="G160" i="8"/>
  <c r="K160" i="8"/>
  <c r="K150" i="8" s="1"/>
  <c r="G172" i="8"/>
  <c r="I172" i="8" s="1"/>
  <c r="J207" i="8"/>
  <c r="J288" i="8"/>
  <c r="J286" i="8" s="1"/>
  <c r="G310" i="8"/>
  <c r="J310" i="8"/>
  <c r="J309" i="8" s="1"/>
  <c r="G323" i="8"/>
  <c r="I323" i="8" s="1"/>
  <c r="G340" i="8"/>
  <c r="I340" i="8" s="1"/>
  <c r="J452" i="8"/>
  <c r="G527" i="8"/>
  <c r="I527" i="8" s="1"/>
  <c r="G568" i="8"/>
  <c r="I568" i="8" s="1"/>
  <c r="J576" i="8"/>
  <c r="J575" i="8" s="1"/>
  <c r="J574" i="8" s="1"/>
  <c r="J998" i="8"/>
  <c r="J977" i="8" s="1"/>
  <c r="G1049" i="8"/>
  <c r="K1049" i="8"/>
  <c r="K1048" i="8" s="1"/>
  <c r="J1049" i="8"/>
  <c r="J1048" i="8" s="1"/>
  <c r="G1345" i="8"/>
  <c r="I1345" i="8" s="1"/>
  <c r="K1345" i="8"/>
  <c r="K172" i="8"/>
  <c r="J218" i="8"/>
  <c r="J520" i="8"/>
  <c r="K527" i="8"/>
  <c r="J534" i="8"/>
  <c r="G1288" i="8"/>
  <c r="K344" i="8"/>
  <c r="K21" i="8"/>
  <c r="G541" i="8"/>
  <c r="I541" i="8" s="1"/>
  <c r="G542" i="8"/>
  <c r="I542" i="8" s="1"/>
  <c r="K541" i="8"/>
  <c r="K542" i="8"/>
  <c r="J323" i="8"/>
  <c r="J527" i="8"/>
  <c r="K576" i="8"/>
  <c r="K575" i="8" s="1"/>
  <c r="K574" i="8" s="1"/>
  <c r="J933" i="8"/>
  <c r="G333" i="8"/>
  <c r="I333" i="8" s="1"/>
  <c r="K333" i="8"/>
  <c r="G520" i="8"/>
  <c r="I520" i="8" s="1"/>
  <c r="K520" i="8"/>
  <c r="G534" i="8"/>
  <c r="I534" i="8" s="1"/>
  <c r="K534" i="8"/>
  <c r="K98" i="8" l="1"/>
  <c r="J98" i="8"/>
  <c r="J472" i="8"/>
  <c r="G309" i="8"/>
  <c r="I309" i="8" s="1"/>
  <c r="I310" i="8"/>
  <c r="G150" i="8"/>
  <c r="I150" i="8" s="1"/>
  <c r="I160" i="8"/>
  <c r="G111" i="8"/>
  <c r="I115" i="8"/>
  <c r="G377" i="8"/>
  <c r="I377" i="8" s="1"/>
  <c r="I378" i="8"/>
  <c r="G853" i="8"/>
  <c r="I853" i="8" s="1"/>
  <c r="I854" i="8"/>
  <c r="G1244" i="8"/>
  <c r="I1245" i="8"/>
  <c r="G63" i="8"/>
  <c r="I67" i="8"/>
  <c r="G447" i="8"/>
  <c r="I447" i="8" s="1"/>
  <c r="I448" i="8"/>
  <c r="G487" i="8"/>
  <c r="I487" i="8" s="1"/>
  <c r="I488" i="8"/>
  <c r="G479" i="8"/>
  <c r="I480" i="8"/>
  <c r="G350" i="8"/>
  <c r="I350" i="8" s="1"/>
  <c r="I351" i="8"/>
  <c r="G413" i="8"/>
  <c r="I414" i="8"/>
  <c r="G624" i="8"/>
  <c r="I624" i="8" s="1"/>
  <c r="I625" i="8"/>
  <c r="G1184" i="8"/>
  <c r="I1185" i="8"/>
  <c r="G1038" i="8"/>
  <c r="I1038" i="8" s="1"/>
  <c r="I1039" i="8"/>
  <c r="G346" i="8"/>
  <c r="I347" i="8"/>
  <c r="G1366" i="8"/>
  <c r="I1366" i="8" s="1"/>
  <c r="I1367" i="8"/>
  <c r="G1362" i="8"/>
  <c r="I1363" i="8"/>
  <c r="G1357" i="8"/>
  <c r="I1358" i="8"/>
  <c r="G1303" i="8"/>
  <c r="I1303" i="8" s="1"/>
  <c r="I1304" i="8"/>
  <c r="G1295" i="8"/>
  <c r="I1295" i="8" s="1"/>
  <c r="I1296" i="8"/>
  <c r="G1229" i="8"/>
  <c r="I1229" i="8" s="1"/>
  <c r="I1230" i="8"/>
  <c r="G1214" i="8"/>
  <c r="I1214" i="8" s="1"/>
  <c r="I1215" i="8"/>
  <c r="G1208" i="8"/>
  <c r="I1209" i="8"/>
  <c r="G1203" i="8"/>
  <c r="I1203" i="8" s="1"/>
  <c r="I1204" i="8"/>
  <c r="G1176" i="8"/>
  <c r="I1176" i="8" s="1"/>
  <c r="I1177" i="8"/>
  <c r="G1163" i="8"/>
  <c r="I1163" i="8" s="1"/>
  <c r="I1164" i="8"/>
  <c r="G1158" i="8"/>
  <c r="I1158" i="8" s="1"/>
  <c r="I1159" i="8"/>
  <c r="G1130" i="8"/>
  <c r="I1131" i="8"/>
  <c r="G1056" i="8"/>
  <c r="I1056" i="8" s="1"/>
  <c r="I1057" i="8"/>
  <c r="G1003" i="8"/>
  <c r="I1004" i="8"/>
  <c r="G999" i="8"/>
  <c r="I999" i="8" s="1"/>
  <c r="I1000" i="8"/>
  <c r="G964" i="8"/>
  <c r="I965" i="8"/>
  <c r="G947" i="8"/>
  <c r="I948" i="8"/>
  <c r="G935" i="8"/>
  <c r="I936" i="8"/>
  <c r="G920" i="8"/>
  <c r="I921" i="8"/>
  <c r="G911" i="8"/>
  <c r="I911" i="8" s="1"/>
  <c r="I912" i="8"/>
  <c r="G907" i="8"/>
  <c r="I907" i="8" s="1"/>
  <c r="I908" i="8"/>
  <c r="G901" i="8"/>
  <c r="I901" i="8" s="1"/>
  <c r="I902" i="8"/>
  <c r="G897" i="8"/>
  <c r="I898" i="8"/>
  <c r="G886" i="8"/>
  <c r="I886" i="8" s="1"/>
  <c r="I887" i="8"/>
  <c r="G867" i="8"/>
  <c r="I868" i="8"/>
  <c r="G849" i="8"/>
  <c r="I849" i="8" s="1"/>
  <c r="I850" i="8"/>
  <c r="G841" i="8"/>
  <c r="I841" i="8" s="1"/>
  <c r="I842" i="8"/>
  <c r="G816" i="8"/>
  <c r="I816" i="8" s="1"/>
  <c r="I817" i="8"/>
  <c r="G806" i="8"/>
  <c r="I806" i="8" s="1"/>
  <c r="I807" i="8"/>
  <c r="G798" i="8"/>
  <c r="I798" i="8" s="1"/>
  <c r="I799" i="8"/>
  <c r="G790" i="8"/>
  <c r="I790" i="8" s="1"/>
  <c r="I791" i="8"/>
  <c r="G782" i="8"/>
  <c r="I782" i="8" s="1"/>
  <c r="I783" i="8"/>
  <c r="G774" i="8"/>
  <c r="I775" i="8"/>
  <c r="G750" i="8"/>
  <c r="I751" i="8"/>
  <c r="G743" i="8"/>
  <c r="I743" i="8" s="1"/>
  <c r="I744" i="8"/>
  <c r="G739" i="8"/>
  <c r="I739" i="8" s="1"/>
  <c r="I740" i="8"/>
  <c r="G735" i="8"/>
  <c r="I736" i="8"/>
  <c r="G730" i="8"/>
  <c r="I731" i="8"/>
  <c r="G715" i="8"/>
  <c r="I715" i="8" s="1"/>
  <c r="I716" i="8"/>
  <c r="G685" i="8"/>
  <c r="I685" i="8" s="1"/>
  <c r="I686" i="8"/>
  <c r="G675" i="8"/>
  <c r="I675" i="8" s="1"/>
  <c r="I676" i="8"/>
  <c r="G667" i="8"/>
  <c r="I667" i="8" s="1"/>
  <c r="I668" i="8"/>
  <c r="G659" i="8"/>
  <c r="I659" i="8" s="1"/>
  <c r="I660" i="8"/>
  <c r="G651" i="8"/>
  <c r="I652" i="8"/>
  <c r="G642" i="8"/>
  <c r="I642" i="8" s="1"/>
  <c r="I643" i="8"/>
  <c r="G636" i="8"/>
  <c r="I636" i="8" s="1"/>
  <c r="I637" i="8"/>
  <c r="G632" i="8"/>
  <c r="I633" i="8"/>
  <c r="G620" i="8"/>
  <c r="I620" i="8" s="1"/>
  <c r="I621" i="8"/>
  <c r="G611" i="8"/>
  <c r="I611" i="8" s="1"/>
  <c r="I612" i="8"/>
  <c r="G598" i="8"/>
  <c r="I598" i="8" s="1"/>
  <c r="I599" i="8"/>
  <c r="G589" i="8"/>
  <c r="I589" i="8" s="1"/>
  <c r="I590" i="8"/>
  <c r="G577" i="8"/>
  <c r="I578" i="8"/>
  <c r="G516" i="8"/>
  <c r="I516" i="8" s="1"/>
  <c r="I517" i="8"/>
  <c r="G504" i="8"/>
  <c r="I505" i="8"/>
  <c r="G473" i="8"/>
  <c r="I473" i="8" s="1"/>
  <c r="I474" i="8"/>
  <c r="G457" i="8"/>
  <c r="I457" i="8" s="1"/>
  <c r="I458" i="8"/>
  <c r="G441" i="8"/>
  <c r="I441" i="8" s="1"/>
  <c r="I442" i="8"/>
  <c r="G433" i="8"/>
  <c r="I434" i="8"/>
  <c r="G424" i="8"/>
  <c r="I424" i="8" s="1"/>
  <c r="I425" i="8"/>
  <c r="G408" i="8"/>
  <c r="I409" i="8"/>
  <c r="G403" i="8"/>
  <c r="I404" i="8"/>
  <c r="G394" i="8"/>
  <c r="I394" i="8" s="1"/>
  <c r="I395" i="8"/>
  <c r="G366" i="8"/>
  <c r="I367" i="8"/>
  <c r="G305" i="8"/>
  <c r="I306" i="8"/>
  <c r="G296" i="8"/>
  <c r="I297" i="8"/>
  <c r="G290" i="8"/>
  <c r="I291" i="8"/>
  <c r="G256" i="8"/>
  <c r="I257" i="8"/>
  <c r="G203" i="8"/>
  <c r="I203" i="8" s="1"/>
  <c r="I204" i="8"/>
  <c r="G146" i="8"/>
  <c r="I146" i="8" s="1"/>
  <c r="I147" i="8"/>
  <c r="G127" i="8"/>
  <c r="I127" i="8" s="1"/>
  <c r="I128" i="8"/>
  <c r="G123" i="8"/>
  <c r="I123" i="8" s="1"/>
  <c r="I124" i="8"/>
  <c r="G103" i="8"/>
  <c r="I103" i="8" s="1"/>
  <c r="I104" i="8"/>
  <c r="G93" i="8"/>
  <c r="I94" i="8"/>
  <c r="G43" i="8"/>
  <c r="I44" i="8"/>
  <c r="G27" i="8"/>
  <c r="I28" i="8"/>
  <c r="G261" i="8"/>
  <c r="I262" i="8"/>
  <c r="G271" i="8"/>
  <c r="I271" i="8" s="1"/>
  <c r="I272" i="8"/>
  <c r="G281" i="8"/>
  <c r="I281" i="8" s="1"/>
  <c r="I282" i="8"/>
  <c r="G266" i="8"/>
  <c r="I266" i="8" s="1"/>
  <c r="I267" i="8"/>
  <c r="G276" i="8"/>
  <c r="I276" i="8" s="1"/>
  <c r="I277" i="8"/>
  <c r="G1330" i="8"/>
  <c r="I1331" i="8"/>
  <c r="G1375" i="8"/>
  <c r="I1376" i="8"/>
  <c r="G1351" i="8"/>
  <c r="I1352" i="8"/>
  <c r="G1341" i="8"/>
  <c r="I1341" i="8" s="1"/>
  <c r="I1342" i="8"/>
  <c r="G1337" i="8"/>
  <c r="I1338" i="8"/>
  <c r="G1321" i="8"/>
  <c r="I1322" i="8"/>
  <c r="G1264" i="8"/>
  <c r="I1264" i="8" s="1"/>
  <c r="I1265" i="8"/>
  <c r="G1249" i="8"/>
  <c r="I1249" i="8" s="1"/>
  <c r="I1250" i="8"/>
  <c r="G1238" i="8"/>
  <c r="I1238" i="8" s="1"/>
  <c r="I1239" i="8"/>
  <c r="G1234" i="8"/>
  <c r="I1235" i="8"/>
  <c r="G1225" i="8"/>
  <c r="I1226" i="8"/>
  <c r="G1198" i="8"/>
  <c r="I1198" i="8" s="1"/>
  <c r="I1199" i="8"/>
  <c r="G1171" i="8"/>
  <c r="I1172" i="8"/>
  <c r="G1140" i="8"/>
  <c r="I1141" i="8"/>
  <c r="G1136" i="8"/>
  <c r="I1136" i="8" s="1"/>
  <c r="I1137" i="8"/>
  <c r="G1107" i="8"/>
  <c r="I1107" i="8" s="1"/>
  <c r="I1108" i="8"/>
  <c r="G1097" i="8"/>
  <c r="I1098" i="8"/>
  <c r="G1092" i="8"/>
  <c r="I1093" i="8"/>
  <c r="G1087" i="8"/>
  <c r="I1087" i="8" s="1"/>
  <c r="I1088" i="8"/>
  <c r="G1077" i="8"/>
  <c r="I1077" i="8" s="1"/>
  <c r="I1078" i="8"/>
  <c r="G1072" i="8"/>
  <c r="I1072" i="8" s="1"/>
  <c r="I1073" i="8"/>
  <c r="G1067" i="8"/>
  <c r="I1067" i="8" s="1"/>
  <c r="I1068" i="8"/>
  <c r="G1042" i="8"/>
  <c r="I1042" i="8" s="1"/>
  <c r="I1043" i="8"/>
  <c r="G1010" i="8"/>
  <c r="I1010" i="8" s="1"/>
  <c r="I1015" i="8"/>
  <c r="G973" i="8"/>
  <c r="I974" i="8"/>
  <c r="G959" i="8"/>
  <c r="I960" i="8"/>
  <c r="G953" i="8"/>
  <c r="I954" i="8"/>
  <c r="G941" i="8"/>
  <c r="I942" i="8"/>
  <c r="G929" i="8"/>
  <c r="I930" i="8"/>
  <c r="G924" i="8"/>
  <c r="I924" i="8" s="1"/>
  <c r="I925" i="8"/>
  <c r="G890" i="8"/>
  <c r="I890" i="8" s="1"/>
  <c r="I891" i="8"/>
  <c r="G882" i="8"/>
  <c r="I883" i="8"/>
  <c r="G873" i="8"/>
  <c r="I873" i="8" s="1"/>
  <c r="I874" i="8"/>
  <c r="G845" i="8"/>
  <c r="I845" i="8" s="1"/>
  <c r="I846" i="8"/>
  <c r="G820" i="8"/>
  <c r="I820" i="8" s="1"/>
  <c r="I821" i="8"/>
  <c r="G810" i="8"/>
  <c r="I810" i="8" s="1"/>
  <c r="I811" i="8"/>
  <c r="G802" i="8"/>
  <c r="I802" i="8" s="1"/>
  <c r="I803" i="8"/>
  <c r="G794" i="8"/>
  <c r="I794" i="8" s="1"/>
  <c r="I795" i="8"/>
  <c r="G786" i="8"/>
  <c r="I786" i="8" s="1"/>
  <c r="I787" i="8"/>
  <c r="G778" i="8"/>
  <c r="I778" i="8" s="1"/>
  <c r="I779" i="8"/>
  <c r="G769" i="8"/>
  <c r="I770" i="8"/>
  <c r="G723" i="8"/>
  <c r="I724" i="8"/>
  <c r="G681" i="8"/>
  <c r="I681" i="8" s="1"/>
  <c r="I682" i="8"/>
  <c r="G671" i="8"/>
  <c r="I671" i="8" s="1"/>
  <c r="I672" i="8"/>
  <c r="G663" i="8"/>
  <c r="I663" i="8" s="1"/>
  <c r="I664" i="8"/>
  <c r="G655" i="8"/>
  <c r="I655" i="8" s="1"/>
  <c r="I656" i="8"/>
  <c r="G646" i="8"/>
  <c r="I647" i="8"/>
  <c r="G616" i="8"/>
  <c r="I616" i="8" s="1"/>
  <c r="I617" i="8"/>
  <c r="G594" i="8"/>
  <c r="I594" i="8" s="1"/>
  <c r="I595" i="8"/>
  <c r="G585" i="8"/>
  <c r="I585" i="8" s="1"/>
  <c r="I586" i="8"/>
  <c r="G581" i="8"/>
  <c r="I581" i="8" s="1"/>
  <c r="I582" i="8"/>
  <c r="G562" i="8"/>
  <c r="I563" i="8"/>
  <c r="G428" i="8"/>
  <c r="I428" i="8" s="1"/>
  <c r="I429" i="8"/>
  <c r="G420" i="8"/>
  <c r="I420" i="8" s="1"/>
  <c r="I421" i="8"/>
  <c r="G398" i="8"/>
  <c r="I398" i="8" s="1"/>
  <c r="I399" i="8"/>
  <c r="G372" i="8"/>
  <c r="I373" i="8"/>
  <c r="G360" i="8"/>
  <c r="I361" i="8"/>
  <c r="G250" i="8"/>
  <c r="I251" i="8"/>
  <c r="G225" i="8"/>
  <c r="I225" i="8" s="1"/>
  <c r="I226" i="8"/>
  <c r="G214" i="8"/>
  <c r="I214" i="8" s="1"/>
  <c r="I215" i="8"/>
  <c r="G131" i="8"/>
  <c r="I131" i="8" s="1"/>
  <c r="I132" i="8"/>
  <c r="G107" i="8"/>
  <c r="I107" i="8" s="1"/>
  <c r="I108" i="8"/>
  <c r="G99" i="8"/>
  <c r="I99" i="8" s="1"/>
  <c r="I100" i="8"/>
  <c r="G74" i="8"/>
  <c r="I75" i="8"/>
  <c r="G47" i="8"/>
  <c r="I47" i="8" s="1"/>
  <c r="I48" i="8"/>
  <c r="G468" i="8"/>
  <c r="I469" i="8"/>
  <c r="G453" i="8"/>
  <c r="I454" i="8"/>
  <c r="G437" i="8"/>
  <c r="I437" i="8" s="1"/>
  <c r="I438" i="8"/>
  <c r="G199" i="8"/>
  <c r="I199" i="8" s="1"/>
  <c r="I200" i="8"/>
  <c r="G57" i="8"/>
  <c r="I57" i="8" s="1"/>
  <c r="I58" i="8"/>
  <c r="G52" i="8"/>
  <c r="I53" i="8"/>
  <c r="G37" i="8"/>
  <c r="I38" i="8"/>
  <c r="G31" i="8"/>
  <c r="I31" i="8" s="1"/>
  <c r="I32" i="8"/>
  <c r="G1283" i="8"/>
  <c r="I1288" i="8"/>
  <c r="G1048" i="8"/>
  <c r="I1048" i="8" s="1"/>
  <c r="I1049" i="8"/>
  <c r="G1190" i="8"/>
  <c r="I1190" i="8" s="1"/>
  <c r="I1191" i="8"/>
  <c r="G391" i="8"/>
  <c r="I392" i="8"/>
  <c r="I1257" i="8"/>
  <c r="G1218" i="8"/>
  <c r="I1218" i="8" s="1"/>
  <c r="I1219" i="8"/>
  <c r="G1150" i="8"/>
  <c r="I1151" i="8"/>
  <c r="G1055" i="8"/>
  <c r="I1060" i="8"/>
  <c r="G1101" i="8"/>
  <c r="I1101" i="8" s="1"/>
  <c r="I1111" i="8"/>
  <c r="K1197" i="8"/>
  <c r="K1196" i="8" s="1"/>
  <c r="J1196" i="8"/>
  <c r="J1144" i="8" s="1"/>
  <c r="K97" i="8"/>
  <c r="J97" i="8"/>
  <c r="K915" i="8"/>
  <c r="M17" i="8"/>
  <c r="J21" i="8"/>
  <c r="M19" i="8"/>
  <c r="G603" i="8"/>
  <c r="N573" i="8"/>
  <c r="G1026" i="8"/>
  <c r="G1284" i="8"/>
  <c r="I1284" i="8" s="1"/>
  <c r="K1026" i="8"/>
  <c r="K1025" i="8" s="1"/>
  <c r="K1024" i="8" s="1"/>
  <c r="K472" i="8"/>
  <c r="J19" i="8"/>
  <c r="J340" i="8"/>
  <c r="K322" i="8"/>
  <c r="K303" i="8" s="1"/>
  <c r="K300" i="8" s="1"/>
  <c r="J445" i="8"/>
  <c r="J515" i="8"/>
  <c r="J500" i="8" s="1"/>
  <c r="J915" i="8"/>
  <c r="G322" i="8"/>
  <c r="J833" i="8"/>
  <c r="J376" i="8"/>
  <c r="J364" i="8" s="1"/>
  <c r="K16" i="8"/>
  <c r="Q16" i="8" s="1"/>
  <c r="K628" i="8"/>
  <c r="J628" i="8"/>
  <c r="K376" i="8"/>
  <c r="J1026" i="8"/>
  <c r="J1025" i="8" s="1"/>
  <c r="J1024" i="8" s="1"/>
  <c r="G515" i="8"/>
  <c r="K833" i="8"/>
  <c r="J322" i="8"/>
  <c r="J303" i="8" s="1"/>
  <c r="J300" i="8" s="1"/>
  <c r="J573" i="8"/>
  <c r="K515" i="8"/>
  <c r="K500" i="8" s="1"/>
  <c r="K573" i="8"/>
  <c r="G1248" i="8" l="1"/>
  <c r="I1248" i="8" s="1"/>
  <c r="I111" i="8"/>
  <c r="G98" i="8"/>
  <c r="I723" i="8"/>
  <c r="I646" i="8"/>
  <c r="I1055" i="8"/>
  <c r="G1149" i="8"/>
  <c r="I1150" i="8"/>
  <c r="G390" i="8"/>
  <c r="I391" i="8"/>
  <c r="G1282" i="8"/>
  <c r="I1283" i="8"/>
  <c r="G36" i="8"/>
  <c r="I37" i="8"/>
  <c r="I52" i="8"/>
  <c r="G51" i="8"/>
  <c r="I51" i="8" s="1"/>
  <c r="I453" i="8"/>
  <c r="G452" i="8"/>
  <c r="G467" i="8"/>
  <c r="I468" i="8"/>
  <c r="I74" i="8"/>
  <c r="G24" i="8"/>
  <c r="G21" i="8" s="1"/>
  <c r="G249" i="8"/>
  <c r="I249" i="8" s="1"/>
  <c r="I250" i="8"/>
  <c r="G359" i="8"/>
  <c r="I360" i="8"/>
  <c r="G371" i="8"/>
  <c r="I372" i="8"/>
  <c r="G561" i="8"/>
  <c r="I561" i="8" s="1"/>
  <c r="I562" i="8"/>
  <c r="I769" i="8"/>
  <c r="I882" i="8"/>
  <c r="G877" i="8"/>
  <c r="I877" i="8" s="1"/>
  <c r="G928" i="8"/>
  <c r="I928" i="8" s="1"/>
  <c r="I929" i="8"/>
  <c r="G940" i="8"/>
  <c r="I941" i="8"/>
  <c r="G952" i="8"/>
  <c r="I953" i="8"/>
  <c r="G958" i="8"/>
  <c r="I959" i="8"/>
  <c r="G972" i="8"/>
  <c r="I972" i="8" s="1"/>
  <c r="I973" i="8"/>
  <c r="G1091" i="8"/>
  <c r="I1091" i="8" s="1"/>
  <c r="I1092" i="8"/>
  <c r="G1096" i="8"/>
  <c r="I1096" i="8" s="1"/>
  <c r="I1097" i="8"/>
  <c r="I1140" i="8"/>
  <c r="G1135" i="8"/>
  <c r="G1170" i="8"/>
  <c r="I1171" i="8"/>
  <c r="G1224" i="8"/>
  <c r="I1225" i="8"/>
  <c r="G1233" i="8"/>
  <c r="I1233" i="8" s="1"/>
  <c r="I1234" i="8"/>
  <c r="G1320" i="8"/>
  <c r="I1321" i="8"/>
  <c r="G1336" i="8"/>
  <c r="I1337" i="8"/>
  <c r="G1350" i="8"/>
  <c r="I1351" i="8"/>
  <c r="G1374" i="8"/>
  <c r="I1375" i="8"/>
  <c r="G1329" i="8"/>
  <c r="I1330" i="8"/>
  <c r="I261" i="8"/>
  <c r="G260" i="8"/>
  <c r="I260" i="8" s="1"/>
  <c r="I27" i="8"/>
  <c r="G26" i="8"/>
  <c r="I43" i="8"/>
  <c r="G42" i="8"/>
  <c r="G92" i="8"/>
  <c r="I93" i="8"/>
  <c r="G255" i="8"/>
  <c r="I256" i="8"/>
  <c r="G289" i="8"/>
  <c r="I290" i="8"/>
  <c r="G295" i="8"/>
  <c r="I295" i="8" s="1"/>
  <c r="I296" i="8"/>
  <c r="G304" i="8"/>
  <c r="I304" i="8" s="1"/>
  <c r="I305" i="8"/>
  <c r="G365" i="8"/>
  <c r="I365" i="8" s="1"/>
  <c r="I366" i="8"/>
  <c r="G402" i="8"/>
  <c r="I402" i="8" s="1"/>
  <c r="I403" i="8"/>
  <c r="G407" i="8"/>
  <c r="I407" i="8" s="1"/>
  <c r="I408" i="8"/>
  <c r="G432" i="8"/>
  <c r="I432" i="8" s="1"/>
  <c r="I433" i="8"/>
  <c r="G503" i="8"/>
  <c r="I504" i="8"/>
  <c r="I577" i="8"/>
  <c r="G576" i="8"/>
  <c r="I632" i="8"/>
  <c r="G650" i="8"/>
  <c r="I650" i="8" s="1"/>
  <c r="I651" i="8"/>
  <c r="G729" i="8"/>
  <c r="I730" i="8"/>
  <c r="I735" i="8"/>
  <c r="G734" i="8"/>
  <c r="I734" i="8" s="1"/>
  <c r="G749" i="8"/>
  <c r="I749" i="8" s="1"/>
  <c r="I750" i="8"/>
  <c r="G773" i="8"/>
  <c r="I773" i="8" s="1"/>
  <c r="I774" i="8"/>
  <c r="G866" i="8"/>
  <c r="I867" i="8"/>
  <c r="I897" i="8"/>
  <c r="G896" i="8"/>
  <c r="I920" i="8"/>
  <c r="G919" i="8"/>
  <c r="G934" i="8"/>
  <c r="I935" i="8"/>
  <c r="G946" i="8"/>
  <c r="I947" i="8"/>
  <c r="I964" i="8"/>
  <c r="G963" i="8"/>
  <c r="I963" i="8" s="1"/>
  <c r="I1003" i="8"/>
  <c r="G998" i="8"/>
  <c r="G1129" i="8"/>
  <c r="I1129" i="8" s="1"/>
  <c r="I1130" i="8"/>
  <c r="G1207" i="8"/>
  <c r="I1207" i="8" s="1"/>
  <c r="I1208" i="8"/>
  <c r="G1356" i="8"/>
  <c r="I1357" i="8"/>
  <c r="I1362" i="8"/>
  <c r="G1361" i="8"/>
  <c r="I1361" i="8" s="1"/>
  <c r="G345" i="8"/>
  <c r="I346" i="8"/>
  <c r="G1183" i="8"/>
  <c r="I1184" i="8"/>
  <c r="G412" i="8"/>
  <c r="I412" i="8" s="1"/>
  <c r="I413" i="8"/>
  <c r="G478" i="8"/>
  <c r="I479" i="8"/>
  <c r="G62" i="8"/>
  <c r="I63" i="8"/>
  <c r="G1243" i="8"/>
  <c r="I1243" i="8" s="1"/>
  <c r="I1244" i="8"/>
  <c r="G1025" i="8"/>
  <c r="I1026" i="8"/>
  <c r="I515" i="8"/>
  <c r="G303" i="8"/>
  <c r="I322" i="8"/>
  <c r="G602" i="8"/>
  <c r="I603" i="8"/>
  <c r="G1157" i="8"/>
  <c r="I98" i="8"/>
  <c r="J16" i="8"/>
  <c r="P16" i="8" s="1"/>
  <c r="P19" i="8"/>
  <c r="M1144" i="8"/>
  <c r="K1144" i="8"/>
  <c r="N1144" i="8"/>
  <c r="M461" i="8"/>
  <c r="M21" i="8"/>
  <c r="N21" i="8"/>
  <c r="M340" i="8"/>
  <c r="N16" i="8"/>
  <c r="N461" i="8"/>
  <c r="K364" i="8"/>
  <c r="M16" i="8"/>
  <c r="K1023" i="8"/>
  <c r="N1018" i="8"/>
  <c r="J1023" i="8"/>
  <c r="M1018" i="8"/>
  <c r="N568" i="8"/>
  <c r="M568" i="8"/>
  <c r="G385" i="8" l="1"/>
  <c r="I385" i="8" s="1"/>
  <c r="G631" i="8"/>
  <c r="I1157" i="8"/>
  <c r="I602" i="8"/>
  <c r="G300" i="8"/>
  <c r="I300" i="8" s="1"/>
  <c r="I303" i="8"/>
  <c r="I1025" i="8"/>
  <c r="G61" i="8"/>
  <c r="I61" i="8" s="1"/>
  <c r="I62" i="8"/>
  <c r="G477" i="8"/>
  <c r="I478" i="8"/>
  <c r="G1182" i="8"/>
  <c r="I1183" i="8"/>
  <c r="G344" i="8"/>
  <c r="I345" i="8"/>
  <c r="G1355" i="8"/>
  <c r="I1355" i="8" s="1"/>
  <c r="I1356" i="8"/>
  <c r="G945" i="8"/>
  <c r="I945" i="8" s="1"/>
  <c r="I946" i="8"/>
  <c r="I934" i="8"/>
  <c r="I866" i="8"/>
  <c r="G836" i="8"/>
  <c r="G728" i="8"/>
  <c r="I729" i="8"/>
  <c r="G502" i="8"/>
  <c r="I503" i="8"/>
  <c r="I289" i="8"/>
  <c r="G288" i="8"/>
  <c r="G254" i="8"/>
  <c r="I255" i="8"/>
  <c r="G91" i="8"/>
  <c r="I91" i="8" s="1"/>
  <c r="I92" i="8"/>
  <c r="I1329" i="8"/>
  <c r="G1373" i="8"/>
  <c r="I1374" i="8"/>
  <c r="G1349" i="8"/>
  <c r="I1350" i="8"/>
  <c r="G1335" i="8"/>
  <c r="I1336" i="8"/>
  <c r="G1319" i="8"/>
  <c r="I1320" i="8"/>
  <c r="I1224" i="8"/>
  <c r="G1197" i="8"/>
  <c r="G1169" i="8"/>
  <c r="I1170" i="8"/>
  <c r="G957" i="8"/>
  <c r="I957" i="8" s="1"/>
  <c r="I958" i="8"/>
  <c r="G951" i="8"/>
  <c r="I951" i="8" s="1"/>
  <c r="I952" i="8"/>
  <c r="G939" i="8"/>
  <c r="I939" i="8" s="1"/>
  <c r="I940" i="8"/>
  <c r="G370" i="8"/>
  <c r="I370" i="8" s="1"/>
  <c r="I371" i="8"/>
  <c r="G358" i="8"/>
  <c r="I358" i="8" s="1"/>
  <c r="I359" i="8"/>
  <c r="G466" i="8"/>
  <c r="I467" i="8"/>
  <c r="G35" i="8"/>
  <c r="I35" i="8" s="1"/>
  <c r="I36" i="8"/>
  <c r="G1281" i="8"/>
  <c r="I1281" i="8" s="1"/>
  <c r="I1282" i="8"/>
  <c r="I390" i="8"/>
  <c r="G1148" i="8"/>
  <c r="I1149" i="8"/>
  <c r="G1054" i="8"/>
  <c r="I1054" i="8" s="1"/>
  <c r="G977" i="8"/>
  <c r="I977" i="8" s="1"/>
  <c r="I998" i="8"/>
  <c r="G918" i="8"/>
  <c r="I919" i="8"/>
  <c r="G895" i="8"/>
  <c r="I896" i="8"/>
  <c r="G575" i="8"/>
  <c r="I576" i="8"/>
  <c r="G41" i="8"/>
  <c r="I41" i="8" s="1"/>
  <c r="I42" i="8"/>
  <c r="G25" i="8"/>
  <c r="I25" i="8" s="1"/>
  <c r="I26" i="8"/>
  <c r="G1134" i="8"/>
  <c r="I1134" i="8" s="1"/>
  <c r="I1135" i="8"/>
  <c r="L19" i="8"/>
  <c r="I24" i="8"/>
  <c r="G19" i="8"/>
  <c r="I21" i="8"/>
  <c r="I452" i="8"/>
  <c r="G445" i="8"/>
  <c r="I445" i="8" s="1"/>
  <c r="G754" i="8"/>
  <c r="I754" i="8" s="1"/>
  <c r="N340" i="8"/>
  <c r="I1148" i="8" l="1"/>
  <c r="G376" i="8"/>
  <c r="I466" i="8"/>
  <c r="G1168" i="8"/>
  <c r="I1169" i="8"/>
  <c r="G1271" i="8"/>
  <c r="I1271" i="8" s="1"/>
  <c r="I1319" i="8"/>
  <c r="G1334" i="8"/>
  <c r="I1335" i="8"/>
  <c r="G1348" i="8"/>
  <c r="I1348" i="8" s="1"/>
  <c r="I1349" i="8"/>
  <c r="G1372" i="8"/>
  <c r="I1373" i="8"/>
  <c r="I254" i="8"/>
  <c r="G97" i="8"/>
  <c r="G501" i="8"/>
  <c r="I502" i="8"/>
  <c r="G727" i="8"/>
  <c r="I727" i="8" s="1"/>
  <c r="I728" i="8"/>
  <c r="I344" i="8"/>
  <c r="G1181" i="8"/>
  <c r="I1181" i="8" s="1"/>
  <c r="I1182" i="8"/>
  <c r="I477" i="8"/>
  <c r="G472" i="8"/>
  <c r="I472" i="8" s="1"/>
  <c r="G1024" i="8"/>
  <c r="I1024" i="8" s="1"/>
  <c r="G630" i="8"/>
  <c r="I631" i="8"/>
  <c r="I19" i="8"/>
  <c r="G574" i="8"/>
  <c r="I575" i="8"/>
  <c r="G894" i="8"/>
  <c r="I894" i="8" s="1"/>
  <c r="I895" i="8"/>
  <c r="G917" i="8"/>
  <c r="I918" i="8"/>
  <c r="G1196" i="8"/>
  <c r="I1196" i="8" s="1"/>
  <c r="I1197" i="8"/>
  <c r="G286" i="8"/>
  <c r="I286" i="8" s="1"/>
  <c r="I288" i="8"/>
  <c r="G835" i="8"/>
  <c r="I836" i="8"/>
  <c r="G933" i="8"/>
  <c r="I933" i="8" s="1"/>
  <c r="G834" i="8" l="1"/>
  <c r="I835" i="8"/>
  <c r="G916" i="8"/>
  <c r="I917" i="8"/>
  <c r="I574" i="8"/>
  <c r="G573" i="8"/>
  <c r="G629" i="8"/>
  <c r="G628" i="8" s="1"/>
  <c r="I630" i="8"/>
  <c r="I97" i="8"/>
  <c r="L21" i="8"/>
  <c r="G364" i="8"/>
  <c r="I376" i="8"/>
  <c r="G1023" i="8"/>
  <c r="I1023" i="8" s="1"/>
  <c r="L1018" i="8"/>
  <c r="I501" i="8"/>
  <c r="G500" i="8"/>
  <c r="G1371" i="8"/>
  <c r="I1371" i="8" s="1"/>
  <c r="I1372" i="8"/>
  <c r="G17" i="8"/>
  <c r="L17" i="8"/>
  <c r="I1334" i="8"/>
  <c r="G1328" i="8"/>
  <c r="I1328" i="8" s="1"/>
  <c r="I1168" i="8"/>
  <c r="G1156" i="8"/>
  <c r="I17" i="8" l="1"/>
  <c r="G16" i="8"/>
  <c r="I16" i="8" s="1"/>
  <c r="I573" i="8"/>
  <c r="I916" i="8"/>
  <c r="G915" i="8"/>
  <c r="I915" i="8" s="1"/>
  <c r="G833" i="8"/>
  <c r="I833" i="8" s="1"/>
  <c r="I834" i="8"/>
  <c r="I1156" i="8"/>
  <c r="L1144" i="8"/>
  <c r="G1144" i="8"/>
  <c r="I500" i="8"/>
  <c r="L461" i="8"/>
  <c r="I364" i="8"/>
  <c r="L340" i="8"/>
  <c r="I629" i="8"/>
  <c r="I628" i="8" l="1"/>
  <c r="L574" i="8"/>
  <c r="N575" i="8"/>
  <c r="I1144" i="8"/>
  <c r="L16" i="8"/>
  <c r="L568" i="8"/>
</calcChain>
</file>

<file path=xl/sharedStrings.xml><?xml version="1.0" encoding="utf-8"?>
<sst xmlns="http://schemas.openxmlformats.org/spreadsheetml/2006/main" count="26284" uniqueCount="706">
  <si>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</si>
  <si>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</si>
  <si>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</si>
  <si>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</si>
  <si>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</si>
  <si>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</si>
  <si>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</si>
  <si>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</si>
  <si>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</si>
  <si>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</si>
  <si>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</si>
  <si>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</si>
  <si>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</si>
  <si>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</si>
  <si>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</si>
  <si>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</si>
  <si>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</si>
  <si>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</si>
  <si>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</si>
  <si>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</si>
  <si>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</si>
  <si>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</si>
  <si>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</si>
  <si>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</si>
  <si>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</si>
  <si>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</si>
  <si>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</si>
  <si>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</si>
  <si>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</si>
  <si>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</si>
  <si>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</si>
  <si>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</si>
  <si>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</si>
  <si>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</si>
  <si>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</si>
  <si>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</si>
  <si>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</si>
  <si>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</si>
  <si>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</si>
  <si>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</si>
  <si>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</si>
  <si>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</si>
  <si>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</si>
  <si>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</si>
  <si>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</si>
  <si>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</si>
  <si>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</si>
  <si>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</si>
  <si>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</si>
  <si>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</si>
  <si>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</si>
  <si>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</si>
  <si>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</si>
  <si>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</si>
  <si>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</si>
  <si>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</si>
  <si>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</si>
  <si>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</si>
  <si>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</si>
  <si>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</si>
  <si>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</si>
  <si>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</si>
  <si>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</si>
  <si>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</si>
  <si>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</si>
  <si>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</si>
  <si>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</si>
  <si>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</si>
  <si>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</si>
  <si>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</si>
  <si>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</si>
  <si>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</si>
  <si>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</si>
  <si>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</si>
  <si>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</si>
  <si>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</si>
  <si>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</si>
  <si>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</si>
  <si>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</si>
  <si>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</si>
  <si>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</si>
  <si>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</si>
  <si>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</si>
  <si>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</si>
  <si>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</si>
  <si>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</si>
  <si>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</si>
  <si>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</si>
  <si>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</si>
  <si>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</si>
  <si>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</si>
  <si>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</si>
  <si>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</si>
  <si>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</si>
  <si>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</si>
  <si>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</si>
  <si>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</si>
  <si>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</si>
  <si>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</si>
  <si>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</si>
  <si>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</si>
  <si>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</si>
  <si>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</si>
  <si>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</si>
  <si>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</si>
  <si>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</si>
  <si>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</si>
  <si>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</si>
  <si>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</si>
  <si>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</si>
  <si>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</si>
  <si>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</si>
  <si>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</si>
  <si>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</si>
  <si>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</si>
  <si>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</si>
  <si>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</si>
  <si>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</si>
  <si>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</si>
  <si>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</si>
  <si>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</si>
  <si>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</si>
  <si>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</si>
  <si>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</si>
  <si>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</si>
  <si>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</si>
  <si>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</si>
  <si>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</si>
  <si>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</si>
  <si>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</si>
  <si>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</si>
  <si>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</si>
  <si>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</si>
  <si>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</si>
  <si>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</si>
  <si>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</si>
  <si>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</si>
  <si>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</si>
  <si>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</si>
  <si>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</si>
  <si>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</si>
  <si>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</si>
  <si>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</si>
  <si>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</si>
  <si>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</si>
  <si>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</si>
  <si>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</si>
  <si>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</si>
  <si>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</si>
  <si>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</si>
  <si>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</si>
  <si>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</si>
  <si>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</si>
  <si>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</si>
  <si>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</si>
  <si>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</si>
  <si>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</si>
  <si>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</si>
  <si>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</si>
  <si>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</si>
  <si>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</si>
  <si>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</si>
  <si>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</si>
  <si>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</si>
  <si>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</si>
  <si>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</si>
  <si>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</si>
  <si>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</si>
  <si>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</si>
  <si>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</si>
  <si>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</si>
  <si>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</si>
  <si>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</si>
  <si>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</si>
  <si>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</si>
  <si>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</si>
  <si>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</si>
  <si>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</si>
  <si>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</si>
  <si>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</si>
  <si>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</si>
  <si>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</si>
  <si>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</si>
  <si>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</si>
  <si>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</si>
  <si>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</si>
  <si>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</si>
  <si>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</si>
  <si>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</si>
  <si>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</si>
  <si>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</si>
  <si>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</si>
  <si>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</si>
  <si>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</si>
  <si>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</si>
  <si>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</si>
  <si>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</si>
  <si>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</si>
  <si>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</si>
  <si>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</si>
  <si>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</si>
  <si>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</si>
  <si>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</si>
  <si>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</si>
  <si>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</si>
  <si>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</si>
  <si>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</si>
  <si>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</si>
  <si>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</si>
  <si>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</si>
  <si>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</si>
  <si>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</si>
  <si>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</si>
  <si>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</si>
  <si>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</si>
  <si>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</si>
  <si>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</si>
  <si>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</si>
  <si>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</si>
  <si>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</si>
  <si>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</si>
  <si>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</si>
  <si>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</si>
  <si>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</si>
  <si>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</si>
  <si>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</si>
  <si>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</si>
  <si>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</si>
  <si>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</si>
  <si>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</si>
  <si>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</si>
  <si>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</si>
  <si>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</si>
  <si>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</si>
  <si>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</si>
  <si>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</si>
  <si>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</si>
  <si>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</si>
  <si>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</si>
  <si>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</si>
  <si>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</si>
  <si>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</si>
  <si>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</si>
  <si>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</si>
  <si>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</si>
  <si>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</si>
  <si>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</si>
  <si>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</si>
  <si>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</si>
  <si>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</si>
  <si>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</si>
  <si>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</si>
  <si>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</si>
  <si>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</si>
  <si>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</si>
  <si>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</si>
  <si>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</si>
  <si>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</si>
  <si>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</si>
  <si>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</si>
  <si>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</si>
  <si>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</si>
  <si>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</si>
  <si>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</si>
  <si>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</si>
  <si>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</si>
  <si>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</si>
  <si>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</si>
  <si>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</si>
  <si>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</si>
  <si>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</si>
  <si>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</si>
  <si>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</si>
  <si>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</si>
  <si>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</si>
  <si>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</si>
  <si>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</si>
  <si>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</si>
  <si>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</si>
  <si>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</si>
  <si>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</si>
  <si>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</si>
  <si>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</si>
  <si>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</si>
  <si>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</si>
  <si>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</si>
  <si>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</si>
  <si>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</si>
  <si>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</si>
  <si>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</si>
  <si>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</si>
  <si>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</si>
  <si>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</si>
  <si>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</si>
  <si>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</si>
  <si>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</si>
  <si>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</si>
  <si>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</si>
  <si>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</si>
  <si>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</si>
  <si>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</si>
  <si>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</si>
  <si>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</si>
  <si>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</si>
  <si>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</si>
  <si>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</si>
  <si>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</si>
  <si>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</si>
  <si>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</si>
  <si>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</si>
  <si>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</si>
  <si>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</si>
  <si>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</si>
  <si>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</si>
  <si>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</si>
  <si>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</si>
  <si>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</si>
  <si>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</si>
  <si>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</si>
  <si>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</si>
  <si>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</si>
  <si>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</si>
  <si>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</si>
  <si>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</si>
  <si>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</si>
  <si>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</si>
  <si>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</si>
  <si>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</si>
  <si>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</si>
  <si>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</si>
  <si>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</si>
  <si>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</si>
  <si>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</si>
  <si>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</si>
  <si>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</si>
  <si>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</si>
  <si>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</si>
  <si>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</si>
  <si>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</si>
  <si>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</si>
  <si>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</si>
  <si>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</si>
  <si>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</si>
  <si>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</si>
  <si>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</si>
  <si>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</si>
  <si>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</si>
  <si>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</si>
  <si>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</si>
  <si>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</si>
  <si>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</si>
  <si>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</si>
  <si>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</si>
  <si>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</si>
  <si>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</si>
  <si>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</si>
  <si>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</si>
  <si>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</si>
  <si>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</si>
  <si>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</si>
  <si>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</si>
  <si>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</si>
  <si>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</si>
  <si>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</si>
  <si>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</si>
  <si>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</si>
  <si>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</si>
  <si>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</si>
  <si>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</si>
  <si>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</si>
  <si>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</si>
  <si>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</si>
  <si>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</si>
  <si>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</si>
  <si>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</si>
  <si>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</si>
  <si>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</si>
  <si>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</si>
  <si>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</si>
  <si>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</si>
  <si>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</si>
  <si>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</si>
  <si>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</si>
  <si>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</si>
  <si>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</si>
  <si>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</si>
  <si>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</si>
  <si>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</si>
  <si>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</si>
  <si>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6800000000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</si>
  <si>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</si>
  <si>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</si>
  <si>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</si>
  <si>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</si>
  <si>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</si>
  <si>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</si>
  <si>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</si>
  <si>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</si>
  <si>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</si>
  <si>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</si>
  <si>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</si>
  <si>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</si>
  <si>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</si>
  <si>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</si>
  <si>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</si>
  <si>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</si>
  <si>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</si>
  <si>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</si>
  <si>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</si>
  <si>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</si>
  <si>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</si>
  <si>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</si>
  <si>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</si>
  <si>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</si>
  <si>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</si>
  <si>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</si>
  <si>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</si>
  <si>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</si>
  <si>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</si>
  <si>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</si>
  <si>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</si>
  <si>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</si>
  <si>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</si>
  <si>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</si>
  <si>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</si>
  <si>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</si>
  <si>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</si>
  <si>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</si>
  <si>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</si>
  <si>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</si>
  <si>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</si>
  <si>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</si>
  <si>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</si>
  <si>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</si>
  <si>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</si>
  <si>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</si>
  <si>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</si>
  <si>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</si>
  <si>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</si>
  <si>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</si>
  <si>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</si>
  <si>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</si>
  <si>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</si>
  <si>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</si>
  <si>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</si>
  <si>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</si>
  <si>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</si>
  <si>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</si>
  <si>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</si>
  <si>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</si>
  <si>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</si>
  <si>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</si>
  <si>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</si>
  <si>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</si>
  <si>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</si>
  <si>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</si>
  <si>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</si>
  <si>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</si>
  <si>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</si>
  <si>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</si>
  <si>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</si>
  <si>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</si>
  <si>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</si>
  <si>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</si>
  <si>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</si>
  <si>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</si>
  <si>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</si>
  <si>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</si>
  <si>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</si>
  <si>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</si>
  <si>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</si>
  <si>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</si>
  <si>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</si>
  <si>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</si>
  <si>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</si>
  <si>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</si>
  <si>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</si>
  <si>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</si>
  <si>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</si>
  <si>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</si>
  <si>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</si>
  <si>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</si>
  <si>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</si>
  <si>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</si>
  <si>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</si>
  <si>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</si>
  <si>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</si>
  <si>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</si>
  <si>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</si>
  <si>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</si>
  <si>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</si>
  <si>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</si>
  <si>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</si>
  <si>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</si>
  <si>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</si>
  <si>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</si>
  <si>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</si>
  <si>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</si>
  <si>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</si>
  <si>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</si>
  <si>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</si>
  <si>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</si>
  <si>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</si>
  <si>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</si>
  <si>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</si>
  <si>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</si>
  <si>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</si>
  <si>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</si>
  <si>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</si>
  <si>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</si>
  <si>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</si>
  <si>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</si>
  <si>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</si>
  <si>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</si>
  <si>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</si>
  <si>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</si>
  <si>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</si>
  <si>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</si>
  <si>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</si>
  <si>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</si>
  <si>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</si>
  <si>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</si>
  <si>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</si>
  <si>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</si>
  <si>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</si>
  <si>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</si>
  <si>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</si>
  <si>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</si>
  <si>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</si>
  <si>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</si>
  <si>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</si>
  <si>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</si>
  <si>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</si>
  <si>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</si>
  <si>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</si>
  <si>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</si>
  <si>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</si>
  <si>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</si>
  <si>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</si>
  <si>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</si>
  <si>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</si>
  <si>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</si>
  <si>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</si>
  <si>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</si>
  <si>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</si>
  <si>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</si>
  <si>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</si>
  <si>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</si>
  <si>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</si>
  <si>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</si>
  <si>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</si>
  <si>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</si>
  <si>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</si>
  <si>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</si>
  <si>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</si>
  <si>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</si>
  <si>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</si>
  <si>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</si>
  <si>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</si>
  <si>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</si>
  <si>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</si>
  <si>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</si>
  <si>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</si>
  <si>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</si>
  <si>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</si>
  <si>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</si>
  <si>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</si>
  <si>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</si>
  <si>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</si>
  <si>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</si>
  <si>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</si>
  <si>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</si>
  <si>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</si>
  <si>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</si>
  <si>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</si>
  <si>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</si>
  <si>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</si>
  <si>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</si>
  <si>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</si>
  <si>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</si>
  <si>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</si>
  <si>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</si>
  <si>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</si>
  <si>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</si>
  <si>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</si>
  <si>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</si>
  <si>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</si>
  <si>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</si>
  <si>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</si>
  <si>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</si>
  <si>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</si>
  <si>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</si>
  <si>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</si>
  <si>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</si>
  <si>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</si>
  <si>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</si>
  <si>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</si>
  <si>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</si>
  <si>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</si>
  <si>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</si>
  <si>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</si>
  <si>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</si>
  <si>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</si>
  <si>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</si>
  <si>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</si>
  <si>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</si>
  <si>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</si>
  <si>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</si>
  <si>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</si>
  <si>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</si>
  <si>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</si>
  <si>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</si>
  <si>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</si>
  <si>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</si>
  <si>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</si>
  <si>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</si>
  <si>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</si>
  <si>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</si>
  <si>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</si>
  <si>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</si>
  <si>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</si>
  <si>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</si>
  <si>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</si>
  <si>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</si>
  <si>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</si>
  <si>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</si>
  <si>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</si>
  <si>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</si>
  <si>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</si>
  <si>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</si>
  <si>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</si>
  <si>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</si>
  <si>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</si>
  <si>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</si>
  <si>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</si>
  <si>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</si>
  <si>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</si>
  <si>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</si>
  <si>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</si>
  <si>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</si>
  <si>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</si>
  <si>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</si>
  <si>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</si>
  <si>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</si>
  <si>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</si>
  <si>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</si>
  <si>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</si>
  <si>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</si>
  <si>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</si>
  <si>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</si>
  <si>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</si>
  <si>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</si>
  <si>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</si>
  <si>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</si>
  <si>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</si>
  <si>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</si>
  <si>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</si>
  <si>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</si>
  <si>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</si>
  <si>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</si>
  <si>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</si>
  <si>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</si>
  <si>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</si>
  <si>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</si>
  <si>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</si>
  <si>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2025-2027 годы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</si>
  <si>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</si>
  <si>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</si>
  <si>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</si>
  <si>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</si>
  <si>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</si>
  <si>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</si>
  <si>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</si>
  <si>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</si>
  <si>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</si>
  <si>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</si>
  <si>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</si>
  <si>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</si>
  <si>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65000000000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</si>
  <si>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</si>
  <si>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</si>
  <si>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 xml:space="preserve">Молодежная политика </t>
  </si>
  <si>
    <t>Сумма</t>
  </si>
  <si>
    <t>Поправка</t>
  </si>
  <si>
    <t>Сумма с поправками</t>
  </si>
  <si>
    <t>на 2025 год и на плановый период 2026-2027 годов"</t>
  </si>
  <si>
    <t>641Ю653030</t>
  </si>
  <si>
    <t>641Ю650500</t>
  </si>
  <si>
    <t>641Ю651790</t>
  </si>
  <si>
    <t xml:space="preserve">      Резервные фонды исполнительных органов местного самоуправления</t>
  </si>
  <si>
    <t>6100272650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</si>
  <si>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</si>
  <si>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610029Д120</t>
  </si>
  <si>
    <t>от "_____"   декабря 2024 года № _____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</si>
  <si>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</si>
  <si>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</si>
  <si>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Подпрограмма 2 "Развитие культуры и искусства в Троснянском районе Орловской области на 2025-2029 годы"</t>
  </si>
  <si>
    <t>Муниципальная программа "Развитие архивного дела в Троснянском районе Орловской области на 2025-2029 годы"</t>
  </si>
  <si>
    <t>Реализация мероприятий программы "Развитие архивного дела в Троснянском районе Орловской области на 2025 -2029 годы"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</si>
  <si>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</si>
  <si>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</si>
  <si>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</si>
  <si>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Организация и проведение рейтингового голосоваия по выбору общественных территорий, подлежащих благоустройству в первоочередном порядке и дизайн-проектов общественных территорий</t>
  </si>
  <si>
    <t>6500074920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</si>
  <si>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</si>
  <si>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  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</si>
</sst>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&quot;р.&quot;_-;\-* #,##0.00&quot;р.&quot;_-;_-* \-??&quot;р.&quot;_-;_-@_-"/>
  </numFmts>
  <fonts count="22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18" fillId="0" borderId="13">
      <alignment horizontal="center" vertical="top" shrinkToFit="1"/>
    </xf>
  </cellStyleXfs>
  <cellXfs count="242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0" fillId="3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 applyProtection="1">
      <alignment horizontal="center" wrapText="1"/>
      <protection hidden="1"/>
    </xf>
    <xf numFmtId="164" fontId="10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horizontal="justify" wrapText="1"/>
      <protection hidden="1"/>
    </xf>
    <xf numFmtId="49" fontId="11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3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0" fillId="0" borderId="1" xfId="0" applyFont="1" applyBorder="1"/>
    <xf numFmtId="49" fontId="3" fillId="0" borderId="1" xfId="0" applyNumberFormat="1" applyFont="1" applyBorder="1"/>
    <xf numFmtId="49" fontId="7" fillId="0" borderId="1" xfId="0" applyNumberFormat="1" applyFont="1" applyBorder="1"/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0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justify" vertical="top" wrapText="1"/>
    </xf>
    <xf numFmtId="49" fontId="14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49" fontId="5" fillId="6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49" fontId="3" fillId="7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2" fillId="0" borderId="1" xfId="3" applyFont="1" applyProtection="1">
      <alignment vertical="top" wrapText="1"/>
    </xf>
    <xf numFmtId="0" fontId="16" fillId="0" borderId="1" xfId="3" applyFont="1" applyProtection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1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justify" wrapText="1"/>
    </xf>
    <xf numFmtId="49" fontId="3" fillId="0" borderId="1" xfId="0" applyNumberFormat="1" applyFont="1" applyBorder="1" applyAlignment="1">
      <alignment horizontal="center" vertical="justify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/>
    <xf numFmtId="0" fontId="3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/>
    <xf numFmtId="0" fontId="3" fillId="0" borderId="1" xfId="3" applyFont="1" applyProtection="1">
      <alignment vertical="top" wrapText="1"/>
    </xf>
    <xf numFmtId="0" fontId="3" fillId="0" borderId="1" xfId="5" applyFont="1" applyBorder="1" applyProtection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7" borderId="1" xfId="2" applyFont="1" applyFill="1" applyBorder="1" applyAlignment="1" applyProtection="1">
      <alignment horizontal="left" wrapText="1"/>
      <protection hidden="1"/>
    </xf>
    <xf numFmtId="0" fontId="3" fillId="7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wrapText="1"/>
    </xf>
    <xf numFmtId="164" fontId="8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0" fillId="0" borderId="1" xfId="0" applyFont="1" applyFill="1" applyBorder="1" applyAlignment="1">
      <alignment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/>
    <xf numFmtId="0" fontId="3" fillId="9" borderId="1" xfId="0" applyFont="1" applyFill="1" applyBorder="1" applyAlignment="1">
      <alignment horizontal="justify" vertical="top" wrapText="1"/>
    </xf>
    <xf numFmtId="49" fontId="3" fillId="9" borderId="1" xfId="0" applyNumberFormat="1" applyFont="1" applyFill="1" applyBorder="1" applyAlignment="1">
      <alignment horizontal="center" wrapText="1"/>
    </xf>
    <xf numFmtId="164" fontId="8" fillId="8" borderId="1" xfId="0" applyNumberFormat="1" applyFont="1" applyFill="1" applyBorder="1" applyAlignment="1">
      <alignment horizontal="right"/>
    </xf>
    <xf numFmtId="164" fontId="8" fillId="9" borderId="1" xfId="0" applyNumberFormat="1" applyFont="1" applyFill="1" applyBorder="1" applyAlignment="1">
      <alignment horizontal="right"/>
    </xf>
    <xf numFmtId="0" fontId="7" fillId="9" borderId="1" xfId="0" applyFont="1" applyFill="1" applyBorder="1"/>
    <xf numFmtId="0" fontId="0" fillId="9" borderId="0" xfId="0" applyFill="1"/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9" borderId="1" xfId="0" applyNumberFormat="1" applyFont="1" applyFill="1" applyBorder="1"/>
    <xf numFmtId="164" fontId="7" fillId="9" borderId="1" xfId="0" applyNumberFormat="1" applyFont="1" applyFill="1" applyBorder="1" applyAlignment="1">
      <alignment horizontal="right"/>
    </xf>
    <xf numFmtId="1" fontId="19" fillId="9" borderId="13" xfId="6" applyNumberFormat="1" applyFont="1" applyFill="1" applyAlignment="1" applyProtection="1">
      <alignment horizontal="center" shrinkToFit="1"/>
    </xf>
    <xf numFmtId="0" fontId="17" fillId="0" borderId="13" xfId="3" applyNumberFormat="1" applyFont="1" applyFill="1" applyBorder="1" applyProtection="1">
      <alignment vertical="top" wrapText="1"/>
    </xf>
    <xf numFmtId="1" fontId="17" fillId="0" borderId="13" xfId="6" applyNumberFormat="1" applyFont="1" applyFill="1" applyAlignment="1" applyProtection="1">
      <alignment horizontal="center" shrinkToFit="1"/>
    </xf>
    <xf numFmtId="1" fontId="19" fillId="0" borderId="13" xfId="6" applyNumberFormat="1" applyFont="1" applyFill="1" applyAlignment="1" applyProtection="1">
      <alignment horizontal="center" shrinkToFit="1"/>
    </xf>
    <xf numFmtId="0" fontId="8" fillId="0" borderId="1" xfId="0" applyFont="1" applyFill="1" applyBorder="1" applyAlignment="1">
      <alignment horizontal="justify" vertical="top" wrapText="1"/>
    </xf>
    <xf numFmtId="0" fontId="7" fillId="9" borderId="1" xfId="2" applyFont="1" applyFill="1" applyBorder="1" applyAlignment="1" applyProtection="1">
      <alignment horizontal="left" wrapText="1"/>
      <protection hidden="1"/>
    </xf>
    <xf numFmtId="49" fontId="7" fillId="9" borderId="1" xfId="2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Alignment="1">
      <alignment horizontal="right"/>
    </xf>
    <xf numFmtId="0" fontId="21" fillId="0" borderId="1" xfId="2" applyFont="1" applyFill="1" applyBorder="1" applyAlignment="1" applyProtection="1">
      <alignment horizontal="justify" wrapText="1"/>
      <protection hidden="1"/>
    </xf>
    <xf numFmtId="0" fontId="5" fillId="0" borderId="1" xfId="2" applyFont="1" applyFill="1" applyBorder="1" applyAlignment="1" applyProtection="1">
      <alignment horizontal="justify" wrapText="1"/>
      <protection hidden="1"/>
    </xf>
    <xf numFmtId="49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/>
    <xf numFmtId="0" fontId="3" fillId="0" borderId="0" xfId="0" applyFont="1" applyBorder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" fontId="19" fillId="6" borderId="13" xfId="6" applyNumberFormat="1" applyFont="1" applyFill="1" applyAlignment="1" applyProtection="1">
      <alignment horizontal="center" shrinkToFit="1"/>
    </xf>
    <xf numFmtId="164" fontId="7" fillId="6" borderId="1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7" fillId="6" borderId="1" xfId="0" applyNumberFormat="1" applyFont="1" applyFill="1" applyBorder="1" applyAlignment="1">
      <alignment horizontal="right"/>
    </xf>
    <xf numFmtId="0" fontId="7" fillId="6" borderId="1" xfId="0" applyFont="1" applyFill="1" applyBorder="1"/>
    <xf numFmtId="0" fontId="0" fillId="6" borderId="0" xfId="0" applyFill="1"/>
    <xf numFmtId="0" fontId="7" fillId="6" borderId="1" xfId="2" applyFont="1" applyFill="1" applyBorder="1" applyAlignment="1" applyProtection="1">
      <alignment horizontal="left" wrapText="1"/>
      <protection hidden="1"/>
    </xf>
    <xf numFmtId="49" fontId="7" fillId="10" borderId="1" xfId="0" applyNumberFormat="1" applyFont="1" applyFill="1" applyBorder="1" applyAlignment="1">
      <alignment horizontal="center" wrapText="1"/>
    </xf>
    <xf numFmtId="49" fontId="7" fillId="6" borderId="1" xfId="2" applyNumberFormat="1" applyFont="1" applyFill="1" applyBorder="1" applyAlignment="1" applyProtection="1">
      <alignment horizontal="center" wrapText="1"/>
      <protection hidden="1"/>
    </xf>
    <xf numFmtId="0" fontId="7" fillId="10" borderId="1" xfId="0" applyFont="1" applyFill="1" applyBorder="1" applyAlignment="1">
      <alignment horizontal="justify" vertical="top" wrapText="1"/>
    </xf>
    <xf numFmtId="0" fontId="3" fillId="6" borderId="1" xfId="0" applyNumberFormat="1" applyFont="1" applyFill="1" applyBorder="1" applyAlignment="1">
      <alignment horizontal="justify" vertical="top" wrapText="1"/>
    </xf>
    <xf numFmtId="164" fontId="8" fillId="10" borderId="1" xfId="0" applyNumberFormat="1" applyFont="1" applyFill="1" applyBorder="1" applyAlignment="1">
      <alignment horizontal="right"/>
    </xf>
    <xf numFmtId="0" fontId="3" fillId="6" borderId="1" xfId="2" applyFont="1" applyFill="1" applyBorder="1" applyAlignment="1" applyProtection="1">
      <alignment horizontal="left" wrapText="1"/>
      <protection hidden="1"/>
    </xf>
    <xf numFmtId="0" fontId="3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(2&#1095;&#1090;.)10%20&#1042;&#1077;&#1076;&#1086;&#1084;&#1089;&#1090;&#1074;&#1077;&#1085;&#1085;&#1072;&#1103;%202025-2027%20&#1075;&#1075;%20&#1087;&#1086;&#1089;&#1083;&#1077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  <cell r="I32">
            <v>1446</v>
          </cell>
          <cell r="J32">
            <v>1446</v>
          </cell>
        </row>
        <row r="48">
          <cell r="H48">
            <v>11800</v>
          </cell>
          <cell r="I48">
            <v>11800</v>
          </cell>
          <cell r="J48">
            <v>11800</v>
          </cell>
        </row>
        <row r="64">
          <cell r="I64">
            <v>36.5</v>
          </cell>
        </row>
        <row r="117">
          <cell r="H117">
            <v>150</v>
          </cell>
          <cell r="I117">
            <v>139.5</v>
          </cell>
          <cell r="J117">
            <v>139.5</v>
          </cell>
        </row>
        <row r="121">
          <cell r="H121">
            <v>50</v>
          </cell>
        </row>
        <row r="136">
          <cell r="H136">
            <v>2050</v>
          </cell>
          <cell r="I136">
            <v>1763</v>
          </cell>
          <cell r="J136">
            <v>1560</v>
          </cell>
        </row>
        <row r="139">
          <cell r="H139">
            <v>25</v>
          </cell>
        </row>
        <row r="141">
          <cell r="H141">
            <v>25</v>
          </cell>
        </row>
        <row r="191">
          <cell r="H191">
            <v>104</v>
          </cell>
          <cell r="I191">
            <v>0</v>
          </cell>
          <cell r="J191">
            <v>0</v>
          </cell>
        </row>
        <row r="202">
          <cell r="H202">
            <v>10</v>
          </cell>
        </row>
        <row r="207">
          <cell r="H207">
            <v>2</v>
          </cell>
          <cell r="I207">
            <v>4</v>
          </cell>
        </row>
        <row r="212">
          <cell r="H212">
            <v>1</v>
          </cell>
          <cell r="I212">
            <v>1</v>
          </cell>
        </row>
        <row r="217">
          <cell r="H217">
            <v>1</v>
          </cell>
          <cell r="I217">
            <v>1</v>
          </cell>
        </row>
        <row r="223">
          <cell r="H223">
            <v>2280</v>
          </cell>
          <cell r="I223">
            <v>2072.5</v>
          </cell>
          <cell r="J223">
            <v>2000</v>
          </cell>
        </row>
        <row r="226">
          <cell r="H226">
            <v>205.2</v>
          </cell>
          <cell r="I226">
            <v>200</v>
          </cell>
          <cell r="J226">
            <v>100</v>
          </cell>
        </row>
        <row r="229">
          <cell r="H229">
            <v>5</v>
          </cell>
        </row>
        <row r="233">
          <cell r="H233">
            <v>30</v>
          </cell>
          <cell r="I233">
            <v>30</v>
          </cell>
          <cell r="J233">
            <v>30</v>
          </cell>
        </row>
        <row r="279">
          <cell r="H279">
            <v>3250</v>
          </cell>
          <cell r="I279">
            <v>2500</v>
          </cell>
          <cell r="J279">
            <v>2000</v>
          </cell>
        </row>
        <row r="314">
          <cell r="H314">
            <v>2881.1</v>
          </cell>
          <cell r="I314">
            <v>3000</v>
          </cell>
          <cell r="J314">
            <v>3000</v>
          </cell>
        </row>
        <row r="323">
          <cell r="I323">
            <v>70.7</v>
          </cell>
          <cell r="J323">
            <v>70.7</v>
          </cell>
        </row>
        <row r="363">
          <cell r="H363">
            <v>0</v>
          </cell>
        </row>
        <row r="389">
          <cell r="H389">
            <v>90</v>
          </cell>
          <cell r="I389">
            <v>70</v>
          </cell>
          <cell r="J389">
            <v>30</v>
          </cell>
        </row>
        <row r="410">
          <cell r="H410">
            <v>50</v>
          </cell>
          <cell r="I410">
            <v>50</v>
          </cell>
          <cell r="J410">
            <v>50</v>
          </cell>
        </row>
        <row r="414">
          <cell r="H414">
            <v>104.1</v>
          </cell>
          <cell r="I414">
            <v>40</v>
          </cell>
          <cell r="J414">
            <v>40</v>
          </cell>
        </row>
        <row r="418">
          <cell r="H418">
            <v>50</v>
          </cell>
          <cell r="I418">
            <v>50</v>
          </cell>
          <cell r="J418">
            <v>50</v>
          </cell>
        </row>
        <row r="455">
          <cell r="H455">
            <v>1000</v>
          </cell>
          <cell r="I455">
            <v>700</v>
          </cell>
          <cell r="J455">
            <v>1000</v>
          </cell>
        </row>
        <row r="556">
          <cell r="I556">
            <v>3380</v>
          </cell>
          <cell r="J556">
            <v>3380</v>
          </cell>
        </row>
        <row r="571">
          <cell r="H571">
            <v>400</v>
          </cell>
          <cell r="I571">
            <v>400</v>
          </cell>
          <cell r="J571">
            <v>400</v>
          </cell>
        </row>
        <row r="581">
          <cell r="H581">
            <v>160</v>
          </cell>
          <cell r="I581">
            <v>160</v>
          </cell>
          <cell r="J581">
            <v>160</v>
          </cell>
        </row>
        <row r="585">
          <cell r="H585">
            <v>700</v>
          </cell>
          <cell r="I585">
            <v>632</v>
          </cell>
          <cell r="J585">
            <v>510</v>
          </cell>
        </row>
        <row r="588">
          <cell r="H588">
            <v>10</v>
          </cell>
          <cell r="I588">
            <v>0</v>
          </cell>
          <cell r="J588">
            <v>0</v>
          </cell>
        </row>
        <row r="609">
          <cell r="H609">
            <v>60</v>
          </cell>
          <cell r="I609">
            <v>0</v>
          </cell>
          <cell r="J609">
            <v>0</v>
          </cell>
        </row>
        <row r="616">
          <cell r="I616">
            <v>4081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634">
          <cell r="H634">
            <v>112.5</v>
          </cell>
          <cell r="I634">
            <v>112.5</v>
          </cell>
          <cell r="J634">
            <v>112.4</v>
          </cell>
        </row>
        <row r="642">
          <cell r="H642">
            <v>190</v>
          </cell>
          <cell r="I642">
            <v>190</v>
          </cell>
          <cell r="J642">
            <v>190</v>
          </cell>
        </row>
        <row r="650">
          <cell r="H650">
            <v>87</v>
          </cell>
          <cell r="I650">
            <v>87</v>
          </cell>
          <cell r="J650">
            <v>87</v>
          </cell>
        </row>
        <row r="670">
          <cell r="I670">
            <v>165.2</v>
          </cell>
          <cell r="J670">
            <v>165.2</v>
          </cell>
        </row>
        <row r="711">
          <cell r="H71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43">
          <cell r="H743">
            <v>860</v>
          </cell>
          <cell r="I743">
            <v>860</v>
          </cell>
          <cell r="J743">
            <v>720</v>
          </cell>
        </row>
        <row r="746">
          <cell r="H746">
            <v>88</v>
          </cell>
          <cell r="I746">
            <v>42.3</v>
          </cell>
          <cell r="J746">
            <v>42.3</v>
          </cell>
        </row>
        <row r="754">
          <cell r="H754">
            <v>10</v>
          </cell>
          <cell r="I754">
            <v>10</v>
          </cell>
          <cell r="J754">
            <v>0</v>
          </cell>
        </row>
        <row r="771">
          <cell r="H771">
            <v>4320</v>
          </cell>
          <cell r="I771">
            <v>4134.2</v>
          </cell>
          <cell r="J771">
            <v>4134.2</v>
          </cell>
        </row>
        <row r="776">
          <cell r="H776">
            <v>1600</v>
          </cell>
          <cell r="I776">
            <v>1536</v>
          </cell>
          <cell r="J776">
            <v>1380</v>
          </cell>
        </row>
        <row r="780">
          <cell r="H780">
            <v>625</v>
          </cell>
          <cell r="I780">
            <v>795</v>
          </cell>
          <cell r="J780">
            <v>710</v>
          </cell>
        </row>
        <row r="784">
          <cell r="H784">
            <v>200</v>
          </cell>
          <cell r="I784">
            <v>221</v>
          </cell>
          <cell r="J784">
            <v>221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832">
          <cell r="H832">
            <v>133</v>
          </cell>
          <cell r="I832">
            <v>100</v>
          </cell>
          <cell r="J832">
            <v>100</v>
          </cell>
        </row>
        <row r="837">
          <cell r="H837">
            <v>5340</v>
          </cell>
          <cell r="I837">
            <v>2349.6</v>
          </cell>
          <cell r="J837">
            <v>1800</v>
          </cell>
        </row>
        <row r="845">
          <cell r="H845">
            <v>11750</v>
          </cell>
          <cell r="I845">
            <v>9094.5</v>
          </cell>
          <cell r="J845">
            <v>9682</v>
          </cell>
        </row>
        <row r="849">
          <cell r="H849">
            <v>163.4</v>
          </cell>
          <cell r="I849">
            <v>100</v>
          </cell>
          <cell r="J849">
            <v>100</v>
          </cell>
        </row>
        <row r="853">
          <cell r="H853">
            <v>236.4</v>
          </cell>
          <cell r="I853">
            <v>250</v>
          </cell>
          <cell r="J853">
            <v>250</v>
          </cell>
        </row>
        <row r="861">
          <cell r="H861">
            <v>1560</v>
          </cell>
          <cell r="I861">
            <v>1400</v>
          </cell>
          <cell r="J861">
            <v>1400</v>
          </cell>
        </row>
        <row r="874">
          <cell r="H874">
            <v>150.6</v>
          </cell>
          <cell r="I874">
            <v>150.6</v>
          </cell>
          <cell r="J874">
            <v>150.6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32">
          <cell r="H1032">
            <v>520</v>
          </cell>
          <cell r="I1032">
            <v>418</v>
          </cell>
          <cell r="J1032">
            <v>418</v>
          </cell>
        </row>
        <row r="1040">
          <cell r="H1040">
            <v>778</v>
          </cell>
          <cell r="I1040">
            <v>832.5</v>
          </cell>
          <cell r="J1040">
            <v>832.5</v>
          </cell>
        </row>
        <row r="1044">
          <cell r="H1044">
            <v>879</v>
          </cell>
          <cell r="I1044">
            <v>0</v>
          </cell>
          <cell r="J1044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090">
          <cell r="H1090">
            <v>200</v>
          </cell>
          <cell r="I1090">
            <v>150</v>
          </cell>
          <cell r="J1090">
            <v>150</v>
          </cell>
        </row>
        <row r="1101">
          <cell r="H1101">
            <v>1573.2</v>
          </cell>
          <cell r="I1101">
            <v>1435.4</v>
          </cell>
          <cell r="J1101">
            <v>862.4</v>
          </cell>
        </row>
        <row r="1107">
          <cell r="H1107">
            <v>12</v>
          </cell>
          <cell r="I1107">
            <v>0</v>
          </cell>
          <cell r="J1107">
            <v>0</v>
          </cell>
        </row>
        <row r="1113">
          <cell r="H1113">
            <v>72</v>
          </cell>
          <cell r="I1113">
            <v>0</v>
          </cell>
          <cell r="J1113">
            <v>0</v>
          </cell>
        </row>
        <row r="1119">
          <cell r="H1119">
            <v>12</v>
          </cell>
          <cell r="I1119">
            <v>0</v>
          </cell>
          <cell r="J1119">
            <v>0</v>
          </cell>
        </row>
        <row r="1131">
          <cell r="H1131">
            <v>71.400000000000006</v>
          </cell>
          <cell r="I1131">
            <v>72.099999999999994</v>
          </cell>
          <cell r="J1131">
            <v>73.7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167">
          <cell r="H1167">
            <v>2780</v>
          </cell>
          <cell r="I1167">
            <v>2780</v>
          </cell>
          <cell r="J1167">
            <v>2780</v>
          </cell>
        </row>
        <row r="1176">
          <cell r="I1176">
            <v>3.4</v>
          </cell>
          <cell r="J1176">
            <v>3.4</v>
          </cell>
        </row>
        <row r="1262">
          <cell r="H1262">
            <v>150</v>
          </cell>
          <cell r="I1262">
            <v>150</v>
          </cell>
          <cell r="J1262">
            <v>0</v>
          </cell>
        </row>
        <row r="1289">
          <cell r="H1289">
            <v>786.23</v>
          </cell>
          <cell r="I1289">
            <v>886.23</v>
          </cell>
          <cell r="J1289">
            <v>886.23</v>
          </cell>
        </row>
        <row r="1292">
          <cell r="H1292">
            <v>460.3</v>
          </cell>
          <cell r="I1292">
            <v>356.3</v>
          </cell>
          <cell r="J1292">
            <v>356.3</v>
          </cell>
        </row>
        <row r="1295">
          <cell r="H1295">
            <v>10</v>
          </cell>
          <cell r="I1295">
            <v>10</v>
          </cell>
          <cell r="J1295">
            <v>10</v>
          </cell>
        </row>
        <row r="1306">
          <cell r="H1306">
            <v>6000</v>
          </cell>
          <cell r="I1306">
            <v>6000</v>
          </cell>
          <cell r="J1306">
            <v>5000</v>
          </cell>
        </row>
        <row r="1346">
          <cell r="H1346">
            <v>7000</v>
          </cell>
          <cell r="I1346">
            <v>7000</v>
          </cell>
          <cell r="J1346">
            <v>6000</v>
          </cell>
        </row>
        <row r="1389">
          <cell r="I1389">
            <v>153</v>
          </cell>
          <cell r="J1389">
            <v>153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  <row r="1472">
          <cell r="H1472">
            <v>77.5</v>
          </cell>
          <cell r="I1472">
            <v>74.099999999999994</v>
          </cell>
          <cell r="J1472">
            <v>57.6</v>
          </cell>
        </row>
        <row r="1482">
          <cell r="H1482">
            <v>1050</v>
          </cell>
          <cell r="I1482">
            <v>1150</v>
          </cell>
          <cell r="J1482">
            <v>1150</v>
          </cell>
        </row>
        <row r="1501">
          <cell r="H1501">
            <v>164.4</v>
          </cell>
          <cell r="I1501">
            <v>164.4</v>
          </cell>
          <cell r="J1501">
            <v>164.4</v>
          </cell>
        </row>
        <row r="1508">
          <cell r="H1508">
            <v>568.4</v>
          </cell>
          <cell r="I1508">
            <v>270</v>
          </cell>
          <cell r="J1508">
            <v>270</v>
          </cell>
        </row>
        <row r="1512">
          <cell r="H1512">
            <v>160</v>
          </cell>
          <cell r="I1512">
            <v>156.80000000000001</v>
          </cell>
          <cell r="J1512">
            <v>156.80000000000001</v>
          </cell>
        </row>
        <row r="1521">
          <cell r="H1521">
            <v>79</v>
          </cell>
          <cell r="I1521">
            <v>79</v>
          </cell>
          <cell r="J1521">
            <v>79</v>
          </cell>
        </row>
        <row r="1538">
          <cell r="H1538">
            <v>105</v>
          </cell>
          <cell r="I1538">
            <v>105</v>
          </cell>
          <cell r="J1538">
            <v>105</v>
          </cell>
        </row>
        <row r="1545">
          <cell r="H1545">
            <v>446.7</v>
          </cell>
          <cell r="I1545">
            <v>190</v>
          </cell>
          <cell r="J1545">
            <v>190</v>
          </cell>
        </row>
        <row r="1585">
          <cell r="I1585">
            <v>980</v>
          </cell>
          <cell r="J1585">
            <v>980</v>
          </cell>
        </row>
        <row r="1588">
          <cell r="H1588">
            <v>8.5</v>
          </cell>
          <cell r="I1588">
            <v>8.5</v>
          </cell>
          <cell r="J1588">
            <v>8.5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Поправки июль"/>
      <sheetName val="Поправки июнь"/>
      <sheetName val="Поправки март)"/>
      <sheetName val="Поправки февраль"/>
    </sheetNames>
    <sheetDataSet>
      <sheetData sheetId="0"/>
      <sheetData sheetId="1">
        <row r="48">
          <cell r="I48">
            <v>352.3</v>
          </cell>
        </row>
        <row r="140">
          <cell r="I140">
            <v>7.4</v>
          </cell>
        </row>
        <row r="318">
          <cell r="I318">
            <v>-305.8</v>
          </cell>
        </row>
        <row r="327">
          <cell r="I327">
            <v>305.8</v>
          </cell>
        </row>
        <row r="741">
          <cell r="I741">
            <v>406.4</v>
          </cell>
        </row>
        <row r="785">
          <cell r="I785">
            <v>200</v>
          </cell>
        </row>
        <row r="789">
          <cell r="I789">
            <v>45.5</v>
          </cell>
        </row>
        <row r="846">
          <cell r="I846">
            <v>649.4</v>
          </cell>
        </row>
        <row r="854">
          <cell r="I854">
            <v>187.8</v>
          </cell>
        </row>
        <row r="1058">
          <cell r="I1058">
            <v>37.4</v>
          </cell>
        </row>
        <row r="1116">
          <cell r="I1116">
            <v>7.8</v>
          </cell>
        </row>
        <row r="1127">
          <cell r="I1127">
            <v>-755.1</v>
          </cell>
        </row>
        <row r="1245">
          <cell r="H1245">
            <v>700</v>
          </cell>
          <cell r="K1245">
            <v>1680.2</v>
          </cell>
          <cell r="L1245">
            <v>1680.2</v>
          </cell>
        </row>
        <row r="1247">
          <cell r="H1247">
            <v>1680.2</v>
          </cell>
          <cell r="K1247">
            <v>700</v>
          </cell>
          <cell r="L1247">
            <v>700</v>
          </cell>
        </row>
        <row r="1376">
          <cell r="I1376">
            <v>51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Бюджет 2025 г 2 чтение"/>
    </sheetNames>
    <sheetDataSet>
      <sheetData sheetId="0" refreshError="1"/>
      <sheetData sheetId="1" refreshError="1">
        <row r="16">
          <cell r="I16">
            <v>291532.43</v>
          </cell>
          <cell r="J16">
            <v>298214.93</v>
          </cell>
        </row>
        <row r="17">
          <cell r="I17">
            <v>134156.03</v>
          </cell>
          <cell r="J17">
            <v>141221.03</v>
          </cell>
        </row>
        <row r="18">
          <cell r="I18">
            <v>138017.60000000001</v>
          </cell>
          <cell r="J18">
            <v>137683.1</v>
          </cell>
        </row>
        <row r="19">
          <cell r="I19">
            <v>19358.8</v>
          </cell>
          <cell r="J19">
            <v>19310.8</v>
          </cell>
        </row>
        <row r="64">
          <cell r="J64">
            <v>1.5</v>
          </cell>
        </row>
        <row r="133">
          <cell r="H133">
            <v>2977</v>
          </cell>
          <cell r="I133">
            <v>2620</v>
          </cell>
          <cell r="J133">
            <v>2555.3000000000002</v>
          </cell>
        </row>
        <row r="153">
          <cell r="H153">
            <v>417.9</v>
          </cell>
          <cell r="I153">
            <v>417.9</v>
          </cell>
          <cell r="J153">
            <v>417.9</v>
          </cell>
        </row>
        <row r="164">
          <cell r="H164">
            <v>410.6</v>
          </cell>
        </row>
        <row r="254">
          <cell r="H254">
            <v>356.3</v>
          </cell>
          <cell r="I254">
            <v>356.3</v>
          </cell>
          <cell r="J254">
            <v>356.3</v>
          </cell>
        </row>
        <row r="318">
          <cell r="I318">
            <v>7774.3</v>
          </cell>
        </row>
        <row r="319">
          <cell r="H319">
            <v>5673.4</v>
          </cell>
          <cell r="J319">
            <v>12954.3</v>
          </cell>
        </row>
        <row r="323">
          <cell r="H323">
            <v>116.5</v>
          </cell>
        </row>
        <row r="327">
          <cell r="H327">
            <v>11534.7</v>
          </cell>
          <cell r="I327">
            <v>10000</v>
          </cell>
          <cell r="J327">
            <v>10000</v>
          </cell>
        </row>
        <row r="337">
          <cell r="H337">
            <v>400</v>
          </cell>
          <cell r="I337">
            <v>400</v>
          </cell>
          <cell r="J337">
            <v>400</v>
          </cell>
        </row>
        <row r="529">
          <cell r="H529">
            <v>4283.6000000000004</v>
          </cell>
          <cell r="I529">
            <v>6225.7</v>
          </cell>
          <cell r="J529">
            <v>5965.1</v>
          </cell>
        </row>
        <row r="547">
          <cell r="H547">
            <v>3800</v>
          </cell>
        </row>
        <row r="603">
          <cell r="H603">
            <v>1507.4</v>
          </cell>
          <cell r="I603">
            <v>1646.2</v>
          </cell>
          <cell r="J603">
            <v>1704.3</v>
          </cell>
        </row>
        <row r="617">
          <cell r="H617">
            <v>5637</v>
          </cell>
        </row>
        <row r="671">
          <cell r="H671">
            <v>585.20000000000005</v>
          </cell>
        </row>
        <row r="687">
          <cell r="H687">
            <v>4520.2</v>
          </cell>
          <cell r="I687">
            <v>4520.2</v>
          </cell>
          <cell r="J687">
            <v>4520.2</v>
          </cell>
        </row>
        <row r="712">
          <cell r="I712">
            <v>4205.1000000000004</v>
          </cell>
          <cell r="J712">
            <v>9000</v>
          </cell>
        </row>
        <row r="737">
          <cell r="H737">
            <v>477.1</v>
          </cell>
          <cell r="I737">
            <v>477.1</v>
          </cell>
        </row>
        <row r="764">
          <cell r="H764">
            <v>10135.700000000001</v>
          </cell>
          <cell r="I764">
            <v>10135.700000000001</v>
          </cell>
          <cell r="J764">
            <v>10135.700000000001</v>
          </cell>
        </row>
        <row r="842">
          <cell r="H842">
            <v>33024</v>
          </cell>
          <cell r="I842">
            <v>30430.799999999999</v>
          </cell>
          <cell r="J842">
            <v>30632.799999999999</v>
          </cell>
        </row>
        <row r="857">
          <cell r="H857">
            <v>1943.1</v>
          </cell>
        </row>
        <row r="858">
          <cell r="I858">
            <v>1943.1</v>
          </cell>
          <cell r="J858">
            <v>1943.1</v>
          </cell>
        </row>
        <row r="866">
          <cell r="H866">
            <v>14.9</v>
          </cell>
        </row>
        <row r="867">
          <cell r="H867">
            <v>1476.4</v>
          </cell>
        </row>
        <row r="871">
          <cell r="H871">
            <v>546.79999999999995</v>
          </cell>
        </row>
        <row r="875">
          <cell r="H875">
            <v>97869.7</v>
          </cell>
          <cell r="I875">
            <v>97845.8</v>
          </cell>
          <cell r="J875">
            <v>97845.8</v>
          </cell>
        </row>
        <row r="883">
          <cell r="H883">
            <v>1943.1</v>
          </cell>
          <cell r="I883">
            <v>1943.1</v>
          </cell>
          <cell r="J883">
            <v>1943.1</v>
          </cell>
        </row>
        <row r="887">
          <cell r="H887">
            <v>23.5</v>
          </cell>
          <cell r="I887">
            <v>21.1</v>
          </cell>
          <cell r="J887">
            <v>20.2</v>
          </cell>
        </row>
        <row r="888">
          <cell r="H888">
            <v>209.7</v>
          </cell>
          <cell r="I888">
            <v>209</v>
          </cell>
          <cell r="J888">
            <v>199.8</v>
          </cell>
        </row>
        <row r="889">
          <cell r="H889">
            <v>2120.3000000000002</v>
          </cell>
          <cell r="I889">
            <v>1881.4</v>
          </cell>
          <cell r="J889">
            <v>1798.6</v>
          </cell>
        </row>
        <row r="893">
          <cell r="H893">
            <v>1258.8</v>
          </cell>
          <cell r="I893">
            <v>1183</v>
          </cell>
          <cell r="J893">
            <v>1102.5999999999999</v>
          </cell>
        </row>
        <row r="897">
          <cell r="H897">
            <v>13749.1</v>
          </cell>
        </row>
        <row r="1041">
          <cell r="H1041">
            <v>5118.7</v>
          </cell>
          <cell r="I1041">
            <v>4620.5</v>
          </cell>
          <cell r="J1041">
            <v>5368.2</v>
          </cell>
        </row>
        <row r="1181">
          <cell r="H1181">
            <v>3.4</v>
          </cell>
        </row>
        <row r="1185">
          <cell r="H1185">
            <v>2953.4</v>
          </cell>
          <cell r="I1185">
            <v>2881.7</v>
          </cell>
          <cell r="J1185">
            <v>2922.3</v>
          </cell>
        </row>
        <row r="1224">
          <cell r="H1224">
            <v>998.5</v>
          </cell>
          <cell r="I1224">
            <v>998.5</v>
          </cell>
          <cell r="J1224">
            <v>998.5</v>
          </cell>
        </row>
        <row r="1226">
          <cell r="H1226">
            <v>1381.7</v>
          </cell>
          <cell r="I1226">
            <v>1381.7</v>
          </cell>
          <cell r="J1226">
            <v>1381.7</v>
          </cell>
        </row>
        <row r="1234">
          <cell r="H1234">
            <v>559.4</v>
          </cell>
          <cell r="I1234">
            <v>559.4</v>
          </cell>
          <cell r="J1234">
            <v>559.4</v>
          </cell>
        </row>
        <row r="1252">
          <cell r="H1252">
            <v>1091</v>
          </cell>
          <cell r="I1252">
            <v>1091</v>
          </cell>
          <cell r="J1252">
            <v>1091</v>
          </cell>
        </row>
        <row r="1255">
          <cell r="H1255">
            <v>93.5</v>
          </cell>
          <cell r="I1255">
            <v>93.5</v>
          </cell>
          <cell r="J1255">
            <v>93.5</v>
          </cell>
        </row>
        <row r="1394">
          <cell r="H1394">
            <v>214.8</v>
          </cell>
        </row>
        <row r="1590">
          <cell r="H1590">
            <v>980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Поправки февраль"/>
    </sheetNames>
    <sheetDataSet>
      <sheetData sheetId="0" refreshError="1"/>
      <sheetData sheetId="1">
        <row r="48">
          <cell r="I48">
            <v>56.399999999999977</v>
          </cell>
        </row>
        <row r="117">
          <cell r="I117">
            <v>239.3</v>
          </cell>
        </row>
        <row r="125">
          <cell r="I125">
            <v>-7</v>
          </cell>
        </row>
        <row r="133">
          <cell r="I133">
            <v>7</v>
          </cell>
        </row>
        <row r="137">
          <cell r="I137">
            <v>17</v>
          </cell>
        </row>
        <row r="140">
          <cell r="I140">
            <v>729.4</v>
          </cell>
        </row>
        <row r="318">
          <cell r="I318">
            <v>0</v>
          </cell>
        </row>
        <row r="323">
          <cell r="I323">
            <v>100</v>
          </cell>
        </row>
        <row r="537">
          <cell r="I537">
            <v>818.4</v>
          </cell>
        </row>
        <row r="580">
          <cell r="I580">
            <v>-239.3</v>
          </cell>
        </row>
        <row r="789">
          <cell r="I789">
            <v>766.3</v>
          </cell>
        </row>
        <row r="846">
          <cell r="I846">
            <v>121.5</v>
          </cell>
        </row>
        <row r="874">
          <cell r="I874">
            <v>14.9</v>
          </cell>
          <cell r="K874">
            <v>15.1</v>
          </cell>
          <cell r="L874">
            <v>30.8</v>
          </cell>
        </row>
        <row r="875">
          <cell r="I875">
            <v>1476.4</v>
          </cell>
          <cell r="K875">
            <v>1498.8</v>
          </cell>
          <cell r="L875">
            <v>1510.5</v>
          </cell>
        </row>
        <row r="879">
          <cell r="I879">
            <v>-14.9</v>
          </cell>
          <cell r="K879">
            <v>0</v>
          </cell>
          <cell r="L879">
            <v>0</v>
          </cell>
        </row>
        <row r="880">
          <cell r="I880">
            <v>-1476.4</v>
          </cell>
          <cell r="K880">
            <v>0</v>
          </cell>
          <cell r="L880">
            <v>0</v>
          </cell>
        </row>
        <row r="884">
          <cell r="I884">
            <v>546.79999999999995</v>
          </cell>
          <cell r="K884">
            <v>546.79999999999995</v>
          </cell>
          <cell r="L884">
            <v>546.79999999999995</v>
          </cell>
        </row>
        <row r="888">
          <cell r="I888">
            <v>-546.79999999999995</v>
          </cell>
          <cell r="K888">
            <v>0</v>
          </cell>
          <cell r="L888">
            <v>0</v>
          </cell>
        </row>
        <row r="914">
          <cell r="I914">
            <v>13749.1</v>
          </cell>
          <cell r="K914">
            <v>13749.1</v>
          </cell>
          <cell r="L914">
            <v>13749.1</v>
          </cell>
        </row>
        <row r="918">
          <cell r="I918">
            <v>-13749.1</v>
          </cell>
          <cell r="K918">
            <v>0</v>
          </cell>
          <cell r="L918">
            <v>0</v>
          </cell>
        </row>
        <row r="1273">
          <cell r="I1273">
            <v>459.5</v>
          </cell>
        </row>
        <row r="1322">
          <cell r="I1322">
            <v>20</v>
          </cell>
        </row>
        <row r="1384">
          <cell r="I1384">
            <v>600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Поправки июнь"/>
      <sheetName val="Поправки март)"/>
      <sheetName val="Поправки февраль"/>
    </sheetNames>
    <sheetDataSet>
      <sheetData sheetId="0"/>
      <sheetData sheetId="1">
        <row r="32">
          <cell r="I32">
            <v>17</v>
          </cell>
        </row>
        <row r="48">
          <cell r="I48">
            <v>76.3</v>
          </cell>
        </row>
        <row r="137">
          <cell r="I137">
            <v>17</v>
          </cell>
        </row>
        <row r="140">
          <cell r="I140">
            <v>330</v>
          </cell>
        </row>
        <row r="418">
          <cell r="I418">
            <v>37.5</v>
          </cell>
        </row>
        <row r="789">
          <cell r="I789">
            <v>282</v>
          </cell>
        </row>
        <row r="846">
          <cell r="I846">
            <v>1303.3</v>
          </cell>
        </row>
        <row r="870">
          <cell r="I870">
            <v>854.4</v>
          </cell>
        </row>
        <row r="1058">
          <cell r="I1058">
            <v>4.5</v>
          </cell>
        </row>
        <row r="1319">
          <cell r="I1319">
            <v>336.2</v>
          </cell>
        </row>
        <row r="1322">
          <cell r="I1322">
            <v>81.3</v>
          </cell>
        </row>
        <row r="1376">
          <cell r="I1376">
            <v>80</v>
          </cell>
        </row>
        <row r="1512">
          <cell r="I1512">
            <v>442.4</v>
          </cell>
        </row>
        <row r="1518">
          <cell r="I1518">
            <v>18.399999999999999</v>
          </cell>
        </row>
        <row r="1542">
          <cell r="I1542">
            <v>133.19999999999999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Поправки июнь"/>
      <sheetName val="Поправки март)"/>
      <sheetName val="Поправки февраль"/>
    </sheetNames>
    <sheetDataSet>
      <sheetData sheetId="0"/>
      <sheetData sheetId="1">
        <row r="117">
          <cell r="I117">
            <v>16</v>
          </cell>
        </row>
        <row r="318">
          <cell r="I318">
            <v>3288</v>
          </cell>
        </row>
        <row r="331">
          <cell r="I331">
            <v>200</v>
          </cell>
        </row>
        <row r="335">
          <cell r="I335">
            <v>4000</v>
          </cell>
        </row>
        <row r="383">
          <cell r="I383">
            <v>17</v>
          </cell>
        </row>
        <row r="580">
          <cell r="I580">
            <v>-16</v>
          </cell>
        </row>
        <row r="625">
          <cell r="I625">
            <v>-400</v>
          </cell>
        </row>
        <row r="755">
          <cell r="I755">
            <v>-0.3</v>
          </cell>
        </row>
        <row r="1568">
          <cell r="I1568">
            <v>-98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август"/>
      <sheetName val="Поправки март)"/>
      <sheetName val="Поправки февраль"/>
    </sheetNames>
    <sheetDataSet>
      <sheetData sheetId="0" refreshError="1"/>
      <sheetData sheetId="1">
        <row r="48">
          <cell r="I48">
            <v>37</v>
          </cell>
        </row>
        <row r="140">
          <cell r="I140">
            <v>866.7</v>
          </cell>
        </row>
        <row r="195">
          <cell r="I195">
            <v>13.3</v>
          </cell>
        </row>
        <row r="283">
          <cell r="I283">
            <v>210.3</v>
          </cell>
        </row>
        <row r="318">
          <cell r="I318">
            <v>-1187.3</v>
          </cell>
        </row>
        <row r="327">
          <cell r="I327">
            <v>2087.3000000000002</v>
          </cell>
        </row>
        <row r="440">
          <cell r="I440">
            <v>3469.1</v>
          </cell>
        </row>
        <row r="444">
          <cell r="I444">
            <v>1561</v>
          </cell>
        </row>
        <row r="448">
          <cell r="I448">
            <v>15783</v>
          </cell>
        </row>
        <row r="709">
          <cell r="I709">
            <v>320.10000000000002</v>
          </cell>
        </row>
        <row r="741">
          <cell r="I741">
            <v>938.7</v>
          </cell>
        </row>
        <row r="789">
          <cell r="I789">
            <v>201.3</v>
          </cell>
        </row>
        <row r="793">
          <cell r="I793">
            <v>-6</v>
          </cell>
        </row>
        <row r="846">
          <cell r="I846">
            <v>139.6</v>
          </cell>
        </row>
        <row r="854">
          <cell r="I854">
            <v>3.5</v>
          </cell>
        </row>
        <row r="862">
          <cell r="I862">
            <v>186.6</v>
          </cell>
        </row>
        <row r="870">
          <cell r="I870">
            <v>92</v>
          </cell>
        </row>
        <row r="1273">
          <cell r="I1273">
            <v>220.5</v>
          </cell>
        </row>
        <row r="1384">
          <cell r="I1384">
            <v>100</v>
          </cell>
        </row>
        <row r="1542">
          <cell r="I1542">
            <v>-44</v>
          </cell>
        </row>
        <row r="1551">
          <cell r="I1551">
            <v>-54</v>
          </cell>
        </row>
        <row r="1568">
          <cell r="I1568">
            <v>280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2"/>
  <sheetViews>
    <sheetView tabSelected="1" zoomScale="90" zoomScaleNormal="90" workbookViewId="0">
      <selection activeCell="A31" sqref="A3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9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9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9">
      <c r="A4" s="235" t="s">
        <v>693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9">
      <c r="A5" s="235" t="s">
        <v>511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9">
      <c r="A6" s="230"/>
      <c r="B6" s="230"/>
      <c r="C6" s="230"/>
      <c r="D6" s="235" t="s">
        <v>512</v>
      </c>
      <c r="E6" s="235"/>
      <c r="F6" s="235"/>
      <c r="G6" s="235"/>
      <c r="H6" s="235"/>
      <c r="I6" s="235"/>
      <c r="J6" s="235"/>
      <c r="K6" s="235"/>
    </row>
    <row r="7" spans="1:19" ht="12.75" customHeight="1">
      <c r="A7" s="235" t="s">
        <v>685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36" t="s">
        <v>665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37" t="s">
        <v>3</v>
      </c>
      <c r="B11" s="238" t="s">
        <v>4</v>
      </c>
      <c r="C11" s="238" t="s">
        <v>5</v>
      </c>
      <c r="D11" s="238" t="s">
        <v>6</v>
      </c>
      <c r="E11" s="238" t="s">
        <v>7</v>
      </c>
      <c r="F11" s="238" t="s">
        <v>8</v>
      </c>
      <c r="G11" s="231" t="s">
        <v>9</v>
      </c>
      <c r="H11" s="231"/>
      <c r="I11" s="231"/>
      <c r="J11" s="231"/>
      <c r="K11" s="231"/>
    </row>
    <row r="12" spans="1:19" ht="15" customHeight="1">
      <c r="A12" s="237"/>
      <c r="B12" s="238"/>
      <c r="C12" s="238"/>
      <c r="D12" s="238"/>
      <c r="E12" s="238"/>
      <c r="F12" s="238"/>
      <c r="G12" s="239" t="s">
        <v>571</v>
      </c>
      <c r="H12" s="240"/>
      <c r="I12" s="241"/>
      <c r="J12" s="231" t="s">
        <v>663</v>
      </c>
      <c r="K12" s="232" t="s">
        <v>666</v>
      </c>
    </row>
    <row r="13" spans="1:19" ht="18.75" hidden="1" customHeight="1">
      <c r="A13" s="237"/>
      <c r="B13" s="238"/>
      <c r="C13" s="238"/>
      <c r="D13" s="238"/>
      <c r="E13" s="238"/>
      <c r="F13" s="238"/>
      <c r="G13" s="178"/>
      <c r="H13" s="179"/>
      <c r="I13" s="179"/>
      <c r="J13" s="231"/>
      <c r="K13" s="233"/>
    </row>
    <row r="14" spans="1:19" ht="27" customHeight="1">
      <c r="A14" s="237"/>
      <c r="B14" s="238"/>
      <c r="C14" s="238"/>
      <c r="D14" s="238"/>
      <c r="E14" s="238"/>
      <c r="F14" s="238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340948.1</v>
      </c>
      <c r="H16" s="12">
        <f>H17+H18+H19+H20</f>
        <v>1189.9000000000001</v>
      </c>
      <c r="I16" s="185">
        <f>G16+H16</f>
        <v>342138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G21+G303+G343+G464+G571+G1021+G1147+G1271+G1348+G1374+G289</f>
        <v>340948.1</v>
      </c>
      <c r="M16" s="109">
        <f>J21+J303+J343+J464+J571+J1021+J1147+J1271+J1348+J1374</f>
        <v>289886.23000000004</v>
      </c>
      <c r="N16" s="109">
        <f>K21+K303+K343+K464+K571+K1021+K1147+K1271+K1348+K1374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G22+G344+G465+G572+G1022+G1148+G1272+G1349+G304+G1375</f>
        <v>160175.29999999999</v>
      </c>
      <c r="H17" s="12">
        <f>H22+H344+H465+H572+H1022+H1148+H1272+H1349+H304+H1375</f>
        <v>1189.9000000000001</v>
      </c>
      <c r="I17" s="185">
        <f>G17+H17</f>
        <v>161365.19999999998</v>
      </c>
      <c r="J17" s="12">
        <f>J22+J344+J465+J572+J1022+J1148+J1272+J1349+J304+J1375</f>
        <v>134156.03</v>
      </c>
      <c r="K17" s="12">
        <f>K22+K344+K465+K572+K1022+K1148+K1272+K1349+K304+K1375</f>
        <v>141221.03000000003</v>
      </c>
      <c r="L17" s="109">
        <f>G22+G304+G344+G465+G572+G1022+G1148+G1272+G1375</f>
        <v>159855.19999999998</v>
      </c>
      <c r="M17" s="109">
        <f>J22+J304+J344+J465+J572+J1022+J1148+J1272+J1375</f>
        <v>134156.03</v>
      </c>
      <c r="N17" s="109">
        <f>K22+K304+K344+K465+K572+K1022+K1148+K1272+K1375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G23+G345+G466+G573+G1023+G1149+G1273+G1350</f>
        <v>145586.80000000002</v>
      </c>
      <c r="H18" s="12">
        <f>H23+H345+H466+H573+H1023+H1149+H1273+H1350</f>
        <v>0</v>
      </c>
      <c r="I18" s="185">
        <f t="shared" ref="I18:I81" si="1">G18+H18</f>
        <v>145586.80000000002</v>
      </c>
      <c r="J18" s="12">
        <f>J23+J345+J466+J573+J1023+J1149+J1273+J1350</f>
        <v>138017.60000000001</v>
      </c>
      <c r="K18" s="12">
        <f>K23+K345+K466+K573+K1023+K1149+K1273+K1350</f>
        <v>137683.10000000003</v>
      </c>
      <c r="L18" s="109">
        <f>G345+G466+G573+G1023+G1149+G1273+G1350+G23</f>
        <v>145586.80000000002</v>
      </c>
      <c r="M18" s="109">
        <f>J345+J466+J573+J1023+J1149+J1273+J1350+J23</f>
        <v>138017.60000000003</v>
      </c>
      <c r="N18" s="109">
        <f>K345+K466+K573+K1023+K1149+K1273+K1350+K23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G24+G290+G346+G467+G574+G1024+G1150</f>
        <v>35186</v>
      </c>
      <c r="H19" s="12">
        <f>H24+H290+H346+H467+H574+H1024+H1150</f>
        <v>0</v>
      </c>
      <c r="I19" s="185">
        <f t="shared" si="1"/>
        <v>35186</v>
      </c>
      <c r="J19" s="12">
        <f>J24+J290+J346+J467+J574+J1024+J1150</f>
        <v>19358.8</v>
      </c>
      <c r="K19" s="12">
        <f>K24+K290+K346+K467+K574+K1024+K1150</f>
        <v>19310.8</v>
      </c>
      <c r="L19" s="109">
        <f>G24+G346+G467+G574+G1024+G1150+G290</f>
        <v>35186.000000000007</v>
      </c>
      <c r="M19" s="109">
        <f>J24+J346+J467+J574+J1024+J1150+J290</f>
        <v>19358.8</v>
      </c>
      <c r="N19" s="109">
        <f>K24+K346+K467+K574+K1024+K1150+K290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G468+G575+G1025</f>
        <v>0</v>
      </c>
      <c r="H20" s="12">
        <f>H468+H575+H1025</f>
        <v>0</v>
      </c>
      <c r="I20" s="12">
        <f t="shared" si="1"/>
        <v>0</v>
      </c>
      <c r="J20" s="12">
        <f>J468+J575+J1025</f>
        <v>0</v>
      </c>
      <c r="K20" s="12">
        <f>K468+K575+K1025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33101.4</v>
      </c>
      <c r="H21" s="15">
        <f>H22+H23+H24</f>
        <v>766.09999999999991</v>
      </c>
      <c r="I21" s="12">
        <f t="shared" si="1"/>
        <v>33867.5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33101.4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G30+G40+G46+G66+G96+G114+G117+G130+G142+G153+G159+G162+G168+G171+G175+G178+G181+G191+G195+G198+G201+G205+G209+G213+G122+G70+G119+G164+G81+G84+G220+G90+G145+G89+G256+G216+G110+G262+G268+G273+G278+G283+G288+G246+G251+G138</f>
        <v>31792.800000000003</v>
      </c>
      <c r="H22" s="15">
        <f>H30+H40+H46+H66+H96+H114+H117+H130+H142+H153+H159+H162+H168+H171+H175+H178+H181+H191+H195+H198+H201+H205+H209+H213+H122+H70+H119+H164+H81+H84+H220+H90+H145+H89+H256+H216+H110+H262+H268+H273+H278+H283+H288+H246+H251+H138</f>
        <v>766.09999999999991</v>
      </c>
      <c r="I22" s="12">
        <f t="shared" si="1"/>
        <v>32558.9</v>
      </c>
      <c r="J22" s="15">
        <f>J30+J40+J46+J66+J96+J114+J117+J130+J142+J153+J159+J162+J168+J171+J175+J178+J181+J191+J195+J198+J201+J205+J209+J213+J122+J70+J119+J164+J81+J84+J220+J90+J145+J89+J256+J216+J110+J262+J268+J273+J278+J283+J288+J246+J251+J138</f>
        <v>26101.03</v>
      </c>
      <c r="K22" s="15">
        <f>K30+K40+K46+K66+K96+K114+K117+K130+K142+K153+K159+K162+K168+K171+K175+K178+K181+K191+K195+K198+K201+K205+K209+K213+K122+K70+K119+K164+K81+K84+K220+K90+K145+K89+K256+K216+K110+K262+K268+K273+K278+K283+K288+K246+K251+K138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G227+G231+G234+G224+G238+G241</f>
        <v>1305.5999999999999</v>
      </c>
      <c r="H23" s="15">
        <f>H227+H231+H234+H224+H238+H241</f>
        <v>0</v>
      </c>
      <c r="I23" s="12">
        <f t="shared" si="1"/>
        <v>1305.5999999999999</v>
      </c>
      <c r="J23" s="15">
        <f t="shared" ref="J23:K23" si="4">J227+J231+J234+J224+J238+J241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1463</v>
      </c>
      <c r="H25" s="15">
        <f t="shared" si="5"/>
        <v>0</v>
      </c>
      <c r="I25" s="12">
        <f t="shared" si="1"/>
        <v>1463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1463</v>
      </c>
      <c r="H26" s="16">
        <f t="shared" si="6"/>
        <v>0</v>
      </c>
      <c r="I26" s="12">
        <f t="shared" si="1"/>
        <v>1463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1463</v>
      </c>
      <c r="H27" s="16">
        <f t="shared" si="7"/>
        <v>0</v>
      </c>
      <c r="I27" s="12">
        <f t="shared" si="1"/>
        <v>1463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1463</v>
      </c>
      <c r="H28" s="16">
        <f t="shared" si="7"/>
        <v>0</v>
      </c>
      <c r="I28" s="12">
        <f t="shared" si="1"/>
        <v>1463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1463</v>
      </c>
      <c r="H29" s="16">
        <f t="shared" si="7"/>
        <v>0</v>
      </c>
      <c r="I29" s="12">
        <f t="shared" si="1"/>
        <v>1463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v>1463</v>
      </c>
      <c r="H30" s="64">
        <v>0</v>
      </c>
      <c r="I30" s="12">
        <f t="shared" si="1"/>
        <v>1463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 hidden="1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 hidden="1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hidden="1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 hidden="1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11969.7</v>
      </c>
      <c r="H41" s="15">
        <f t="shared" si="10"/>
        <v>352.3</v>
      </c>
      <c r="I41" s="12">
        <f t="shared" si="1"/>
        <v>12322</v>
      </c>
      <c r="J41" s="15">
        <f t="shared" si="10"/>
        <v>11800</v>
      </c>
      <c r="K41" s="15">
        <f t="shared" si="10"/>
        <v>11800</v>
      </c>
      <c r="L41" s="109">
        <f>G46+G66+G1009+G1146</f>
        <v>21022.100000000002</v>
      </c>
      <c r="M41" s="109">
        <f>J46+J66+J1009+J1146</f>
        <v>20090</v>
      </c>
      <c r="N41" s="109">
        <f>K46+K66+K1009+K1146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11969.7</v>
      </c>
      <c r="H42" s="15">
        <f t="shared" si="11"/>
        <v>352.3</v>
      </c>
      <c r="I42" s="12">
        <f t="shared" si="1"/>
        <v>12322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11969.7</v>
      </c>
      <c r="H43" s="15">
        <f>H44</f>
        <v>352.3</v>
      </c>
      <c r="I43" s="12">
        <f t="shared" si="1"/>
        <v>12322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11969.7</v>
      </c>
      <c r="H44" s="16">
        <f t="shared" si="12"/>
        <v>352.3</v>
      </c>
      <c r="I44" s="12">
        <f t="shared" si="1"/>
        <v>12322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11969.7</v>
      </c>
      <c r="H45" s="16">
        <f t="shared" si="12"/>
        <v>352.3</v>
      </c>
      <c r="I45" s="12">
        <f t="shared" si="1"/>
        <v>12322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11969.7</v>
      </c>
      <c r="H46" s="64">
        <f>'[2]Поправки июль'!$I$48</f>
        <v>352.3</v>
      </c>
      <c r="I46" s="12">
        <f t="shared" si="1"/>
        <v>12322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 hidden="1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 hidden="1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 hidden="1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 hidden="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 hidden="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si="1"/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3">G83</f>
        <v>0</v>
      </c>
      <c r="H82" s="16">
        <f t="shared" si="23"/>
        <v>0</v>
      </c>
      <c r="I82" s="12">
        <f t="shared" ref="I82:I149" si="24">G82+H82</f>
        <v>0</v>
      </c>
      <c r="J82" s="16">
        <f t="shared" si="23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3"/>
        <v>0</v>
      </c>
      <c r="H83" s="16">
        <f t="shared" si="23"/>
        <v>0</v>
      </c>
      <c r="I83" s="12">
        <f t="shared" si="24"/>
        <v>0</v>
      </c>
      <c r="J83" s="16">
        <f t="shared" si="23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4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4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4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4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4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4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4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144.69999999999999</v>
      </c>
      <c r="H91" s="15">
        <f t="shared" si="27"/>
        <v>0</v>
      </c>
      <c r="I91" s="12">
        <f t="shared" si="24"/>
        <v>144.69999999999999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144.69999999999999</v>
      </c>
      <c r="H92" s="16">
        <f t="shared" si="27"/>
        <v>0</v>
      </c>
      <c r="I92" s="12">
        <f t="shared" si="24"/>
        <v>144.69999999999999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144.69999999999999</v>
      </c>
      <c r="H93" s="16">
        <f t="shared" si="27"/>
        <v>0</v>
      </c>
      <c r="I93" s="12">
        <f t="shared" si="24"/>
        <v>144.69999999999999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144.69999999999999</v>
      </c>
      <c r="H94" s="16">
        <f t="shared" si="27"/>
        <v>0</v>
      </c>
      <c r="I94" s="12">
        <f t="shared" si="24"/>
        <v>144.69999999999999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144.69999999999999</v>
      </c>
      <c r="H95" s="16">
        <f t="shared" si="27"/>
        <v>0</v>
      </c>
      <c r="I95" s="12">
        <f t="shared" si="24"/>
        <v>144.69999999999999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144.69999999999999</v>
      </c>
      <c r="H96" s="19">
        <v>0</v>
      </c>
      <c r="I96" s="12">
        <f t="shared" si="24"/>
        <v>144.69999999999999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G98+G252+G257+G263+G242+G247</f>
        <v>14732.500000000002</v>
      </c>
      <c r="H97" s="15">
        <f>H98+H252+H257+H263+H242+H247</f>
        <v>413.79999999999995</v>
      </c>
      <c r="I97" s="12">
        <f t="shared" si="24"/>
        <v>15146.300000000001</v>
      </c>
      <c r="J97" s="15">
        <f>J98+J252+J257+J263+J242+J247</f>
        <v>9392.130000000001</v>
      </c>
      <c r="K97" s="15">
        <f>K98+K252+K257+K263+K242+K247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G99+G111+G127+G139+G150+G165+G172+G192+G202+G206+G210+G221+G228+G235+G217+G146+G103+G107+G135</f>
        <v>14230.700000000003</v>
      </c>
      <c r="H98" s="15">
        <f>H99+H111+H127+H139+H150+H165+H172+H192+H202+H206+H210+H221+H228+H235+H217+H146+H103+H107+H135</f>
        <v>413.79999999999995</v>
      </c>
      <c r="I98" s="12">
        <f t="shared" si="24"/>
        <v>14644.500000000002</v>
      </c>
      <c r="J98" s="15">
        <f>J99+J111+J127+J139+J150+J165+J172+J192+J202+J206+J210+J221+J228+J235+J217+J146+J103+J107+J135</f>
        <v>9366.130000000001</v>
      </c>
      <c r="K98" s="15">
        <f>K99+K111+K127+K139+K150+K165+K172+K192+K202+K206+K210+K221+K228+K235+K217+K146+K103+K107+K135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4"/>
        <v>0</v>
      </c>
      <c r="J99" s="16">
        <f t="shared" si="28"/>
        <v>0</v>
      </c>
      <c r="K99" s="16">
        <f t="shared" si="28"/>
        <v>0</v>
      </c>
    </row>
    <row r="100" spans="1:11" ht="24" hidden="1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4"/>
        <v>0</v>
      </c>
      <c r="J100" s="16">
        <f t="shared" si="28"/>
        <v>0</v>
      </c>
      <c r="K100" s="16">
        <f t="shared" si="28"/>
        <v>0</v>
      </c>
    </row>
    <row r="101" spans="1:11" ht="36" hidden="1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4"/>
        <v>0</v>
      </c>
      <c r="J101" s="16">
        <f t="shared" si="28"/>
        <v>0</v>
      </c>
      <c r="K101" s="16">
        <f t="shared" si="28"/>
        <v>0</v>
      </c>
    </row>
    <row r="102" spans="1:11" hidden="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4"/>
        <v>0</v>
      </c>
      <c r="J102" s="20"/>
      <c r="K102" s="26"/>
    </row>
    <row r="103" spans="1:11" ht="216.75" hidden="1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4"/>
        <v>0</v>
      </c>
      <c r="J103" s="16">
        <f t="shared" ref="J103:K105" si="30">J104</f>
        <v>0</v>
      </c>
      <c r="K103" s="16">
        <f t="shared" si="30"/>
        <v>0</v>
      </c>
    </row>
    <row r="104" spans="1:11" ht="38.25" hidden="1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4"/>
        <v>0</v>
      </c>
      <c r="J104" s="16">
        <f t="shared" si="30"/>
        <v>0</v>
      </c>
      <c r="K104" s="16">
        <f t="shared" si="30"/>
        <v>0</v>
      </c>
    </row>
    <row r="105" spans="1:11" hidden="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4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938.7</v>
      </c>
      <c r="H107" s="16">
        <f t="shared" si="31"/>
        <v>406.4</v>
      </c>
      <c r="I107" s="12">
        <f t="shared" si="24"/>
        <v>1345.1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938.7</v>
      </c>
      <c r="H108" s="16">
        <f t="shared" si="31"/>
        <v>406.4</v>
      </c>
      <c r="I108" s="12">
        <f t="shared" si="24"/>
        <v>1345.1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938.7</v>
      </c>
      <c r="H109" s="16">
        <f t="shared" si="31"/>
        <v>406.4</v>
      </c>
      <c r="I109" s="12">
        <f t="shared" si="24"/>
        <v>1345.1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v>938.7</v>
      </c>
      <c r="H110" s="16">
        <f>'[2]Поправки июль'!$I$741</f>
        <v>406.4</v>
      </c>
      <c r="I110" s="12">
        <f t="shared" si="24"/>
        <v>1345.1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4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4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4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4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4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4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4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4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4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4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4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4"/>
        <v>7</v>
      </c>
      <c r="J122" s="20"/>
      <c r="K122" s="19"/>
    </row>
    <row r="123" spans="1:11" ht="36" hidden="1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4"/>
        <v>0</v>
      </c>
      <c r="J123" s="15">
        <f t="shared" si="39"/>
        <v>0</v>
      </c>
      <c r="K123" s="26"/>
    </row>
    <row r="124" spans="1:11" ht="28.5" hidden="1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4"/>
        <v>0</v>
      </c>
      <c r="J124" s="16">
        <f t="shared" si="39"/>
        <v>0</v>
      </c>
      <c r="K124" s="26"/>
    </row>
    <row r="125" spans="1:11" ht="36" hidden="1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4"/>
        <v>0</v>
      </c>
      <c r="J125" s="16">
        <f t="shared" si="39"/>
        <v>0</v>
      </c>
      <c r="K125" s="26"/>
    </row>
    <row r="126" spans="1:11" hidden="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4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4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4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4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4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 hidden="1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4"/>
        <v>0</v>
      </c>
      <c r="J131" s="15">
        <f t="shared" si="41"/>
        <v>0</v>
      </c>
      <c r="K131" s="26"/>
    </row>
    <row r="132" spans="1:11" ht="25.5" hidden="1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4"/>
        <v>0</v>
      </c>
      <c r="J132" s="16">
        <f t="shared" si="41"/>
        <v>0</v>
      </c>
      <c r="K132" s="26"/>
    </row>
    <row r="133" spans="1:11" ht="36" hidden="1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4"/>
        <v>0</v>
      </c>
      <c r="J133" s="16">
        <f t="shared" si="41"/>
        <v>0</v>
      </c>
      <c r="K133" s="26"/>
    </row>
    <row r="134" spans="1:11" hidden="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4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255.3</v>
      </c>
      <c r="H135" s="154">
        <f t="shared" ref="H135:K137" si="42">H136</f>
        <v>0</v>
      </c>
      <c r="I135" s="185">
        <f t="shared" si="24"/>
        <v>255.3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255.3</v>
      </c>
      <c r="H136" s="154">
        <f t="shared" si="42"/>
        <v>0</v>
      </c>
      <c r="I136" s="185">
        <f t="shared" si="24"/>
        <v>255.3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255.3</v>
      </c>
      <c r="H137" s="154">
        <f t="shared" si="42"/>
        <v>0</v>
      </c>
      <c r="I137" s="185">
        <f t="shared" si="24"/>
        <v>255.3</v>
      </c>
      <c r="J137" s="154">
        <f t="shared" si="42"/>
        <v>0</v>
      </c>
      <c r="K137" s="154">
        <f t="shared" si="42"/>
        <v>0</v>
      </c>
    </row>
    <row r="138" spans="1:11" s="222" customFormat="1">
      <c r="A138" s="140" t="s">
        <v>16</v>
      </c>
      <c r="B138" s="134" t="s">
        <v>22</v>
      </c>
      <c r="C138" s="134" t="s">
        <v>68</v>
      </c>
      <c r="D138" s="217" t="s">
        <v>63</v>
      </c>
      <c r="E138" s="134" t="s">
        <v>53</v>
      </c>
      <c r="F138" s="134" t="s">
        <v>17</v>
      </c>
      <c r="G138" s="218">
        <v>255.3</v>
      </c>
      <c r="H138" s="218">
        <v>0</v>
      </c>
      <c r="I138" s="219">
        <f t="shared" si="24"/>
        <v>255.3</v>
      </c>
      <c r="J138" s="220"/>
      <c r="K138" s="221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4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4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4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4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4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4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4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4"/>
        <v>0</v>
      </c>
      <c r="J146" s="16">
        <f t="shared" si="46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4"/>
        <v>0</v>
      </c>
      <c r="J147" s="16">
        <f t="shared" si="46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4"/>
        <v>0</v>
      </c>
      <c r="J148" s="16">
        <f t="shared" si="46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si="24"/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7037.1</v>
      </c>
      <c r="H150" s="16">
        <f>H151+H154+H157+H160</f>
        <v>7.4</v>
      </c>
      <c r="I150" s="12">
        <f t="shared" ref="I150:I216" si="47">G150+H150</f>
        <v>7044.5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3011</v>
      </c>
      <c r="H151" s="16">
        <f t="shared" si="49"/>
        <v>0</v>
      </c>
      <c r="I151" s="12">
        <f t="shared" si="47"/>
        <v>3011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3011</v>
      </c>
      <c r="H152" s="16">
        <f t="shared" si="49"/>
        <v>0</v>
      </c>
      <c r="I152" s="12">
        <f t="shared" si="47"/>
        <v>3011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3011</v>
      </c>
      <c r="H153" s="64">
        <v>0</v>
      </c>
      <c r="I153" s="12">
        <f t="shared" si="47"/>
        <v>3011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3976.1</v>
      </c>
      <c r="H157" s="16">
        <f t="shared" si="50"/>
        <v>7.4</v>
      </c>
      <c r="I157" s="12">
        <f t="shared" si="47"/>
        <v>3983.5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3976.1</v>
      </c>
      <c r="H158" s="16">
        <f t="shared" si="50"/>
        <v>7.4</v>
      </c>
      <c r="I158" s="12">
        <f t="shared" si="47"/>
        <v>3983.5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3976.1</v>
      </c>
      <c r="H159" s="64">
        <f>'[2]Поправки июль'!$I$140</f>
        <v>7.4</v>
      </c>
      <c r="I159" s="12">
        <f t="shared" si="47"/>
        <v>3983.5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G173+G176+G189+G179</f>
        <v>948</v>
      </c>
      <c r="H172" s="16">
        <f>H173+H176+H189+H179</f>
        <v>0</v>
      </c>
      <c r="I172" s="16">
        <f>I173+I176+I189+I179</f>
        <v>948</v>
      </c>
      <c r="J172" s="16">
        <f>J173+J176+J189</f>
        <v>902.3</v>
      </c>
      <c r="K172" s="16">
        <f>K173+K176+K189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87.7</v>
      </c>
      <c r="H176" s="16">
        <f t="shared" si="58"/>
        <v>0</v>
      </c>
      <c r="I176" s="12">
        <f t="shared" si="47"/>
        <v>87.7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87.7</v>
      </c>
      <c r="H177" s="16">
        <f t="shared" si="58"/>
        <v>0</v>
      </c>
      <c r="I177" s="12">
        <f t="shared" si="47"/>
        <v>87.7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v>87.7</v>
      </c>
      <c r="H178" s="64">
        <v>0</v>
      </c>
      <c r="I178" s="12">
        <f t="shared" si="47"/>
        <v>87.7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>
      <c r="A179" s="17" t="s">
        <v>56</v>
      </c>
      <c r="B179" s="18" t="s">
        <v>22</v>
      </c>
      <c r="C179" s="18" t="s">
        <v>68</v>
      </c>
      <c r="D179" s="30" t="s">
        <v>96</v>
      </c>
      <c r="E179" s="18" t="s">
        <v>57</v>
      </c>
      <c r="F179" s="18"/>
      <c r="G179" s="64">
        <f>G180</f>
        <v>0.3</v>
      </c>
      <c r="H179" s="64">
        <f>H180</f>
        <v>0</v>
      </c>
      <c r="I179" s="12">
        <f t="shared" si="47"/>
        <v>0.3</v>
      </c>
      <c r="J179" s="22"/>
      <c r="K179" s="22"/>
    </row>
    <row r="180" spans="1:11">
      <c r="A180" s="17" t="s">
        <v>79</v>
      </c>
      <c r="B180" s="18" t="s">
        <v>22</v>
      </c>
      <c r="C180" s="18" t="s">
        <v>68</v>
      </c>
      <c r="D180" s="30" t="s">
        <v>96</v>
      </c>
      <c r="E180" s="18" t="s">
        <v>80</v>
      </c>
      <c r="F180" s="18"/>
      <c r="G180" s="64">
        <f>G181</f>
        <v>0.3</v>
      </c>
      <c r="H180" s="64">
        <f>H181</f>
        <v>0</v>
      </c>
      <c r="I180" s="12">
        <f t="shared" si="47"/>
        <v>0.3</v>
      </c>
      <c r="J180" s="22"/>
      <c r="K180" s="22"/>
    </row>
    <row r="181" spans="1:11">
      <c r="A181" s="214" t="s">
        <v>81</v>
      </c>
      <c r="B181" s="18" t="s">
        <v>22</v>
      </c>
      <c r="C181" s="18" t="s">
        <v>68</v>
      </c>
      <c r="D181" s="30" t="s">
        <v>96</v>
      </c>
      <c r="E181" s="18" t="s">
        <v>80</v>
      </c>
      <c r="F181" s="18" t="s">
        <v>17</v>
      </c>
      <c r="G181" s="64">
        <v>0.3</v>
      </c>
      <c r="H181" s="64">
        <v>0</v>
      </c>
      <c r="I181" s="12">
        <f t="shared" si="47"/>
        <v>0.3</v>
      </c>
      <c r="J181" s="22"/>
      <c r="K181" s="22"/>
    </row>
    <row r="182" spans="1:11" ht="60" hidden="1">
      <c r="A182" s="33" t="s">
        <v>97</v>
      </c>
      <c r="B182" s="34" t="s">
        <v>22</v>
      </c>
      <c r="C182" s="34" t="s">
        <v>68</v>
      </c>
      <c r="D182" s="30" t="s">
        <v>96</v>
      </c>
      <c r="E182" s="34"/>
      <c r="F182" s="34"/>
      <c r="G182" s="36">
        <f>G183+G186+G189</f>
        <v>0</v>
      </c>
      <c r="H182" s="36">
        <f>H183+H186+H189</f>
        <v>0</v>
      </c>
      <c r="I182" s="12">
        <f t="shared" si="47"/>
        <v>0</v>
      </c>
      <c r="J182" s="36">
        <f>J183+J186+J189</f>
        <v>0</v>
      </c>
      <c r="K182" s="26"/>
    </row>
    <row r="183" spans="1:11" ht="75" hidden="1" customHeight="1">
      <c r="A183" s="17" t="s">
        <v>29</v>
      </c>
      <c r="B183" s="18" t="s">
        <v>22</v>
      </c>
      <c r="C183" s="18" t="s">
        <v>68</v>
      </c>
      <c r="D183" s="30" t="s">
        <v>96</v>
      </c>
      <c r="E183" s="18" t="s">
        <v>30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24" hidden="1">
      <c r="A184" s="17" t="s">
        <v>31</v>
      </c>
      <c r="B184" s="18" t="s">
        <v>22</v>
      </c>
      <c r="C184" s="18" t="s">
        <v>68</v>
      </c>
      <c r="D184" s="30" t="s">
        <v>96</v>
      </c>
      <c r="E184" s="18" t="s">
        <v>32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32</v>
      </c>
      <c r="F185" s="18" t="s">
        <v>17</v>
      </c>
      <c r="G185" s="19"/>
      <c r="H185" s="19"/>
      <c r="I185" s="12">
        <f t="shared" si="47"/>
        <v>0</v>
      </c>
      <c r="J185" s="20"/>
      <c r="K185" s="26"/>
    </row>
    <row r="186" spans="1:11" ht="27" hidden="1" customHeight="1">
      <c r="A186" s="17" t="s">
        <v>44</v>
      </c>
      <c r="B186" s="18" t="s">
        <v>22</v>
      </c>
      <c r="C186" s="18" t="s">
        <v>68</v>
      </c>
      <c r="D186" s="30" t="s">
        <v>96</v>
      </c>
      <c r="E186" s="18" t="s">
        <v>45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36" hidden="1">
      <c r="A187" s="17" t="s">
        <v>46</v>
      </c>
      <c r="B187" s="18" t="s">
        <v>22</v>
      </c>
      <c r="C187" s="18" t="s">
        <v>68</v>
      </c>
      <c r="D187" s="30" t="s">
        <v>96</v>
      </c>
      <c r="E187" s="18" t="s">
        <v>53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 hidden="1">
      <c r="A188" s="17" t="s">
        <v>16</v>
      </c>
      <c r="B188" s="18" t="s">
        <v>22</v>
      </c>
      <c r="C188" s="18" t="s">
        <v>68</v>
      </c>
      <c r="D188" s="30" t="s">
        <v>96</v>
      </c>
      <c r="E188" s="18" t="s">
        <v>53</v>
      </c>
      <c r="F188" s="18" t="s">
        <v>17</v>
      </c>
      <c r="G188" s="26"/>
      <c r="H188" s="26"/>
      <c r="I188" s="12">
        <f t="shared" si="47"/>
        <v>0</v>
      </c>
      <c r="J188" s="20"/>
      <c r="K188" s="26"/>
    </row>
    <row r="189" spans="1:11" hidden="1">
      <c r="A189" s="17" t="s">
        <v>56</v>
      </c>
      <c r="B189" s="18" t="s">
        <v>22</v>
      </c>
      <c r="C189" s="18" t="s">
        <v>68</v>
      </c>
      <c r="D189" s="30" t="s">
        <v>96</v>
      </c>
      <c r="E189" s="18" t="s">
        <v>57</v>
      </c>
      <c r="F189" s="18"/>
      <c r="G189" s="16">
        <f>G190</f>
        <v>0</v>
      </c>
      <c r="H189" s="16">
        <f>H190</f>
        <v>0</v>
      </c>
      <c r="I189" s="12">
        <f t="shared" si="47"/>
        <v>0</v>
      </c>
      <c r="J189" s="16">
        <f>J190</f>
        <v>0</v>
      </c>
      <c r="K189" s="26"/>
    </row>
    <row r="190" spans="1:11" ht="12.75" hidden="1" customHeight="1">
      <c r="A190" s="17" t="s">
        <v>79</v>
      </c>
      <c r="B190" s="18" t="s">
        <v>22</v>
      </c>
      <c r="C190" s="18" t="s">
        <v>68</v>
      </c>
      <c r="D190" s="30" t="s">
        <v>96</v>
      </c>
      <c r="E190" s="18" t="s">
        <v>80</v>
      </c>
      <c r="F190" s="18"/>
      <c r="G190" s="16">
        <f>G191</f>
        <v>0</v>
      </c>
      <c r="H190" s="16">
        <f>H191</f>
        <v>0</v>
      </c>
      <c r="I190" s="12">
        <f t="shared" si="47"/>
        <v>0</v>
      </c>
      <c r="J190" s="16">
        <f>J191</f>
        <v>0</v>
      </c>
      <c r="K190" s="26"/>
    </row>
    <row r="191" spans="1:11" s="186" customFormat="1" hidden="1">
      <c r="A191" s="214" t="s">
        <v>81</v>
      </c>
      <c r="B191" s="151" t="s">
        <v>22</v>
      </c>
      <c r="C191" s="151" t="s">
        <v>68</v>
      </c>
      <c r="D191" s="189" t="s">
        <v>96</v>
      </c>
      <c r="E191" s="151" t="s">
        <v>80</v>
      </c>
      <c r="F191" s="151" t="s">
        <v>17</v>
      </c>
      <c r="G191" s="154"/>
      <c r="H191" s="154"/>
      <c r="I191" s="185">
        <f t="shared" si="47"/>
        <v>0</v>
      </c>
      <c r="J191" s="155"/>
      <c r="K191" s="190"/>
    </row>
    <row r="192" spans="1:11" ht="60.75" customHeight="1">
      <c r="A192" s="33" t="s">
        <v>97</v>
      </c>
      <c r="B192" s="34" t="s">
        <v>22</v>
      </c>
      <c r="C192" s="34" t="s">
        <v>68</v>
      </c>
      <c r="D192" s="35" t="s">
        <v>98</v>
      </c>
      <c r="E192" s="34"/>
      <c r="F192" s="34"/>
      <c r="G192" s="16">
        <f>G193+G196+G199</f>
        <v>1694</v>
      </c>
      <c r="H192" s="16">
        <f>H193+H196+H199</f>
        <v>0</v>
      </c>
      <c r="I192" s="12">
        <f t="shared" si="47"/>
        <v>1694</v>
      </c>
      <c r="J192" s="16">
        <f t="shared" ref="J192:K192" si="59">J193+J196+J199</f>
        <v>1252.53</v>
      </c>
      <c r="K192" s="16">
        <f t="shared" si="59"/>
        <v>1252.53</v>
      </c>
    </row>
    <row r="193" spans="1:11" ht="74.25" customHeight="1">
      <c r="A193" s="17" t="s">
        <v>29</v>
      </c>
      <c r="B193" s="18" t="s">
        <v>22</v>
      </c>
      <c r="C193" s="18" t="s">
        <v>68</v>
      </c>
      <c r="D193" s="37" t="s">
        <v>98</v>
      </c>
      <c r="E193" s="18" t="s">
        <v>30</v>
      </c>
      <c r="F193" s="18"/>
      <c r="G193" s="16">
        <f t="shared" ref="G193:K194" si="60">G194</f>
        <v>1122.4000000000001</v>
      </c>
      <c r="H193" s="16">
        <f t="shared" si="60"/>
        <v>0</v>
      </c>
      <c r="I193" s="12">
        <f t="shared" si="47"/>
        <v>1122.4000000000001</v>
      </c>
      <c r="J193" s="16">
        <f t="shared" si="60"/>
        <v>886.23</v>
      </c>
      <c r="K193" s="16">
        <f t="shared" si="60"/>
        <v>886.23</v>
      </c>
    </row>
    <row r="194" spans="1:11" ht="25.5" customHeight="1">
      <c r="A194" s="17" t="s">
        <v>31</v>
      </c>
      <c r="B194" s="18" t="s">
        <v>22</v>
      </c>
      <c r="C194" s="18" t="s">
        <v>68</v>
      </c>
      <c r="D194" s="37" t="s">
        <v>98</v>
      </c>
      <c r="E194" s="18" t="s">
        <v>32</v>
      </c>
      <c r="F194" s="18"/>
      <c r="G194" s="16">
        <f t="shared" si="60"/>
        <v>1122.4000000000001</v>
      </c>
      <c r="H194" s="16">
        <f t="shared" si="60"/>
        <v>0</v>
      </c>
      <c r="I194" s="12">
        <f t="shared" si="47"/>
        <v>1122.4000000000001</v>
      </c>
      <c r="J194" s="16">
        <f t="shared" si="60"/>
        <v>886.23</v>
      </c>
      <c r="K194" s="16">
        <f t="shared" si="60"/>
        <v>886.23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32</v>
      </c>
      <c r="F195" s="18" t="s">
        <v>17</v>
      </c>
      <c r="G195" s="64">
        <v>1122.4000000000001</v>
      </c>
      <c r="H195" s="64">
        <v>0</v>
      </c>
      <c r="I195" s="12">
        <f t="shared" si="47"/>
        <v>1122.4000000000001</v>
      </c>
      <c r="J195" s="22">
        <f>'[1]Бюджет 2025 г 1 чтение'!$I$1289</f>
        <v>886.23</v>
      </c>
      <c r="K195" s="22">
        <f>'[1]Бюджет 2025 г 1 чтение'!$J$1289</f>
        <v>886.23</v>
      </c>
    </row>
    <row r="196" spans="1:11" ht="24" customHeight="1">
      <c r="A196" s="17" t="s">
        <v>44</v>
      </c>
      <c r="B196" s="18" t="s">
        <v>22</v>
      </c>
      <c r="C196" s="18" t="s">
        <v>68</v>
      </c>
      <c r="D196" s="37" t="s">
        <v>98</v>
      </c>
      <c r="E196" s="18" t="s">
        <v>45</v>
      </c>
      <c r="F196" s="18"/>
      <c r="G196" s="16">
        <f t="shared" ref="G196:K197" si="61">G197</f>
        <v>561.6</v>
      </c>
      <c r="H196" s="16">
        <f t="shared" si="61"/>
        <v>0</v>
      </c>
      <c r="I196" s="12">
        <f t="shared" si="47"/>
        <v>561.6</v>
      </c>
      <c r="J196" s="16">
        <f t="shared" si="61"/>
        <v>356.3</v>
      </c>
      <c r="K196" s="16">
        <f t="shared" si="61"/>
        <v>356.3</v>
      </c>
    </row>
    <row r="197" spans="1:11" ht="36">
      <c r="A197" s="17" t="s">
        <v>46</v>
      </c>
      <c r="B197" s="18" t="s">
        <v>22</v>
      </c>
      <c r="C197" s="18" t="s">
        <v>68</v>
      </c>
      <c r="D197" s="37" t="s">
        <v>98</v>
      </c>
      <c r="E197" s="18" t="s">
        <v>53</v>
      </c>
      <c r="F197" s="18"/>
      <c r="G197" s="16">
        <f t="shared" si="61"/>
        <v>561.6</v>
      </c>
      <c r="H197" s="16">
        <f t="shared" si="61"/>
        <v>0</v>
      </c>
      <c r="I197" s="12">
        <f t="shared" si="47"/>
        <v>561.6</v>
      </c>
      <c r="J197" s="16">
        <f t="shared" si="61"/>
        <v>356.3</v>
      </c>
      <c r="K197" s="16">
        <f t="shared" si="61"/>
        <v>356.3</v>
      </c>
    </row>
    <row r="198" spans="1:11">
      <c r="A198" s="17" t="s">
        <v>16</v>
      </c>
      <c r="B198" s="18" t="s">
        <v>22</v>
      </c>
      <c r="C198" s="18" t="s">
        <v>68</v>
      </c>
      <c r="D198" s="37" t="s">
        <v>98</v>
      </c>
      <c r="E198" s="18" t="s">
        <v>53</v>
      </c>
      <c r="F198" s="18" t="s">
        <v>17</v>
      </c>
      <c r="G198" s="64">
        <v>561.6</v>
      </c>
      <c r="H198" s="64">
        <v>0</v>
      </c>
      <c r="I198" s="12">
        <f t="shared" si="47"/>
        <v>561.6</v>
      </c>
      <c r="J198" s="22">
        <f>'[1]Бюджет 2025 г 1 чтение'!$I$1292</f>
        <v>356.3</v>
      </c>
      <c r="K198" s="22">
        <f>'[1]Бюджет 2025 г 1 чтение'!$J$1292</f>
        <v>356.3</v>
      </c>
    </row>
    <row r="199" spans="1:11" ht="18" customHeight="1">
      <c r="A199" s="17" t="s">
        <v>56</v>
      </c>
      <c r="B199" s="18" t="s">
        <v>22</v>
      </c>
      <c r="C199" s="18" t="s">
        <v>68</v>
      </c>
      <c r="D199" s="37" t="s">
        <v>98</v>
      </c>
      <c r="E199" s="18" t="s">
        <v>57</v>
      </c>
      <c r="F199" s="18"/>
      <c r="G199" s="16">
        <f t="shared" ref="G199:K200" si="62">G200</f>
        <v>10</v>
      </c>
      <c r="H199" s="16">
        <f t="shared" si="62"/>
        <v>0</v>
      </c>
      <c r="I199" s="12">
        <f t="shared" si="47"/>
        <v>10</v>
      </c>
      <c r="J199" s="16">
        <f t="shared" si="62"/>
        <v>10</v>
      </c>
      <c r="K199" s="16">
        <f t="shared" si="62"/>
        <v>10</v>
      </c>
    </row>
    <row r="200" spans="1:11" ht="15" customHeight="1">
      <c r="A200" s="17" t="s">
        <v>79</v>
      </c>
      <c r="B200" s="18" t="s">
        <v>22</v>
      </c>
      <c r="C200" s="18" t="s">
        <v>68</v>
      </c>
      <c r="D200" s="37" t="s">
        <v>98</v>
      </c>
      <c r="E200" s="18" t="s">
        <v>80</v>
      </c>
      <c r="F200" s="18"/>
      <c r="G200" s="16">
        <f t="shared" si="62"/>
        <v>10</v>
      </c>
      <c r="H200" s="16">
        <f t="shared" si="62"/>
        <v>0</v>
      </c>
      <c r="I200" s="12">
        <f t="shared" si="47"/>
        <v>10</v>
      </c>
      <c r="J200" s="16">
        <f t="shared" si="62"/>
        <v>10</v>
      </c>
      <c r="K200" s="16">
        <f t="shared" si="62"/>
        <v>10</v>
      </c>
    </row>
    <row r="201" spans="1:11">
      <c r="A201" s="17" t="s">
        <v>81</v>
      </c>
      <c r="B201" s="18" t="s">
        <v>22</v>
      </c>
      <c r="C201" s="18" t="s">
        <v>68</v>
      </c>
      <c r="D201" s="37" t="s">
        <v>98</v>
      </c>
      <c r="E201" s="18" t="s">
        <v>80</v>
      </c>
      <c r="F201" s="18" t="s">
        <v>17</v>
      </c>
      <c r="G201" s="19">
        <f>'[1]Бюджет 2025 г 1 чтение'!$H$1295</f>
        <v>10</v>
      </c>
      <c r="H201" s="19">
        <f>'[4]Поправки февраль'!$I$1325</f>
        <v>0</v>
      </c>
      <c r="I201" s="12">
        <f t="shared" si="47"/>
        <v>10</v>
      </c>
      <c r="J201" s="20">
        <f>'[1]Бюджет 2025 г 1 чтение'!$I$1295</f>
        <v>10</v>
      </c>
      <c r="K201" s="19">
        <f>'[1]Бюджет 2025 г 1 чтение'!$J$1295</f>
        <v>10</v>
      </c>
    </row>
    <row r="202" spans="1:11" ht="49.5" hidden="1" customHeight="1">
      <c r="A202" s="33" t="s">
        <v>99</v>
      </c>
      <c r="B202" s="34" t="s">
        <v>22</v>
      </c>
      <c r="C202" s="34" t="s">
        <v>68</v>
      </c>
      <c r="D202" s="35" t="s">
        <v>100</v>
      </c>
      <c r="E202" s="34"/>
      <c r="F202" s="34"/>
      <c r="G202" s="16">
        <f t="shared" ref="G202:K204" si="63">G203</f>
        <v>0</v>
      </c>
      <c r="H202" s="16">
        <f t="shared" si="63"/>
        <v>0</v>
      </c>
      <c r="I202" s="12">
        <f t="shared" si="47"/>
        <v>0</v>
      </c>
      <c r="J202" s="16">
        <f t="shared" si="63"/>
        <v>0</v>
      </c>
      <c r="K202" s="16">
        <f t="shared" si="63"/>
        <v>0</v>
      </c>
    </row>
    <row r="203" spans="1:11" ht="26.25" hidden="1" customHeight="1">
      <c r="A203" s="17" t="s">
        <v>44</v>
      </c>
      <c r="B203" s="18" t="s">
        <v>22</v>
      </c>
      <c r="C203" s="18" t="s">
        <v>68</v>
      </c>
      <c r="D203" s="37" t="s">
        <v>100</v>
      </c>
      <c r="E203" s="18" t="s">
        <v>45</v>
      </c>
      <c r="F203" s="18"/>
      <c r="G203" s="16">
        <f t="shared" si="63"/>
        <v>0</v>
      </c>
      <c r="H203" s="16">
        <f t="shared" si="63"/>
        <v>0</v>
      </c>
      <c r="I203" s="12">
        <f t="shared" si="47"/>
        <v>0</v>
      </c>
      <c r="J203" s="16">
        <f t="shared" si="63"/>
        <v>0</v>
      </c>
      <c r="K203" s="16">
        <f t="shared" si="63"/>
        <v>0</v>
      </c>
    </row>
    <row r="204" spans="1:11" ht="36" hidden="1">
      <c r="A204" s="17" t="s">
        <v>46</v>
      </c>
      <c r="B204" s="18" t="s">
        <v>22</v>
      </c>
      <c r="C204" s="18" t="s">
        <v>68</v>
      </c>
      <c r="D204" s="37" t="s">
        <v>100</v>
      </c>
      <c r="E204" s="18" t="s">
        <v>53</v>
      </c>
      <c r="F204" s="18"/>
      <c r="G204" s="16">
        <f t="shared" si="63"/>
        <v>0</v>
      </c>
      <c r="H204" s="16">
        <f t="shared" si="63"/>
        <v>0</v>
      </c>
      <c r="I204" s="12">
        <f t="shared" si="47"/>
        <v>0</v>
      </c>
      <c r="J204" s="16">
        <f t="shared" si="63"/>
        <v>0</v>
      </c>
      <c r="K204" s="16">
        <f t="shared" si="63"/>
        <v>0</v>
      </c>
    </row>
    <row r="205" spans="1:11" hidden="1">
      <c r="A205" s="17" t="s">
        <v>16</v>
      </c>
      <c r="B205" s="18" t="s">
        <v>22</v>
      </c>
      <c r="C205" s="18" t="s">
        <v>68</v>
      </c>
      <c r="D205" s="30" t="s">
        <v>100</v>
      </c>
      <c r="E205" s="18" t="s">
        <v>53</v>
      </c>
      <c r="F205" s="18" t="s">
        <v>17</v>
      </c>
      <c r="G205" s="19"/>
      <c r="H205" s="19"/>
      <c r="I205" s="12">
        <f t="shared" si="47"/>
        <v>0</v>
      </c>
      <c r="J205" s="20"/>
      <c r="K205" s="19"/>
    </row>
    <row r="206" spans="1:11" ht="47.25" hidden="1" customHeight="1">
      <c r="A206" s="33" t="s">
        <v>101</v>
      </c>
      <c r="B206" s="34" t="s">
        <v>22</v>
      </c>
      <c r="C206" s="34" t="s">
        <v>68</v>
      </c>
      <c r="D206" s="35" t="s">
        <v>102</v>
      </c>
      <c r="E206" s="34"/>
      <c r="F206" s="34"/>
      <c r="G206" s="16">
        <f t="shared" ref="G206:K208" si="64">G207</f>
        <v>0</v>
      </c>
      <c r="H206" s="16">
        <f t="shared" si="64"/>
        <v>0</v>
      </c>
      <c r="I206" s="12">
        <f t="shared" si="47"/>
        <v>0</v>
      </c>
      <c r="J206" s="16">
        <f t="shared" si="64"/>
        <v>0</v>
      </c>
      <c r="K206" s="16">
        <f t="shared" si="64"/>
        <v>0</v>
      </c>
    </row>
    <row r="207" spans="1:11" ht="25.5" hidden="1" customHeight="1">
      <c r="A207" s="17" t="s">
        <v>44</v>
      </c>
      <c r="B207" s="18" t="s">
        <v>22</v>
      </c>
      <c r="C207" s="18" t="s">
        <v>68</v>
      </c>
      <c r="D207" s="30" t="s">
        <v>102</v>
      </c>
      <c r="E207" s="18" t="s">
        <v>45</v>
      </c>
      <c r="F207" s="18"/>
      <c r="G207" s="16">
        <f t="shared" si="64"/>
        <v>0</v>
      </c>
      <c r="H207" s="16">
        <f t="shared" si="64"/>
        <v>0</v>
      </c>
      <c r="I207" s="12">
        <f t="shared" si="47"/>
        <v>0</v>
      </c>
      <c r="J207" s="16">
        <f t="shared" si="64"/>
        <v>0</v>
      </c>
      <c r="K207" s="16">
        <f t="shared" si="64"/>
        <v>0</v>
      </c>
    </row>
    <row r="208" spans="1:11" ht="36" hidden="1">
      <c r="A208" s="17" t="s">
        <v>46</v>
      </c>
      <c r="B208" s="18" t="s">
        <v>22</v>
      </c>
      <c r="C208" s="18" t="s">
        <v>68</v>
      </c>
      <c r="D208" s="30" t="s">
        <v>102</v>
      </c>
      <c r="E208" s="18" t="s">
        <v>53</v>
      </c>
      <c r="F208" s="18"/>
      <c r="G208" s="16">
        <f t="shared" si="64"/>
        <v>0</v>
      </c>
      <c r="H208" s="16">
        <f t="shared" si="64"/>
        <v>0</v>
      </c>
      <c r="I208" s="12">
        <f t="shared" si="47"/>
        <v>0</v>
      </c>
      <c r="J208" s="16">
        <f t="shared" si="64"/>
        <v>0</v>
      </c>
      <c r="K208" s="16">
        <f t="shared" si="64"/>
        <v>0</v>
      </c>
    </row>
    <row r="209" spans="1:11" hidden="1">
      <c r="A209" s="17" t="s">
        <v>16</v>
      </c>
      <c r="B209" s="18" t="s">
        <v>22</v>
      </c>
      <c r="C209" s="18" t="s">
        <v>68</v>
      </c>
      <c r="D209" s="30" t="s">
        <v>102</v>
      </c>
      <c r="E209" s="18" t="s">
        <v>53</v>
      </c>
      <c r="F209" s="18" t="s">
        <v>17</v>
      </c>
      <c r="G209" s="19"/>
      <c r="H209" s="19"/>
      <c r="I209" s="12">
        <f t="shared" si="47"/>
        <v>0</v>
      </c>
      <c r="J209" s="20"/>
      <c r="K209" s="26"/>
    </row>
    <row r="210" spans="1:11" ht="60.75" customHeight="1">
      <c r="A210" s="33" t="s">
        <v>103</v>
      </c>
      <c r="B210" s="18" t="s">
        <v>22</v>
      </c>
      <c r="C210" s="18" t="s">
        <v>68</v>
      </c>
      <c r="D210" s="30" t="s">
        <v>104</v>
      </c>
      <c r="E210" s="18"/>
      <c r="F210" s="18"/>
      <c r="G210" s="16">
        <f>G211+G214</f>
        <v>249.2</v>
      </c>
      <c r="H210" s="16">
        <f>H211+H214</f>
        <v>0</v>
      </c>
      <c r="I210" s="12">
        <f t="shared" si="47"/>
        <v>249.2</v>
      </c>
      <c r="J210" s="16">
        <f t="shared" ref="J210:K210" si="65">J211+J214</f>
        <v>156.80000000000001</v>
      </c>
      <c r="K210" s="16">
        <f t="shared" si="65"/>
        <v>156.80000000000001</v>
      </c>
    </row>
    <row r="211" spans="1:11" ht="24">
      <c r="A211" s="17" t="s">
        <v>44</v>
      </c>
      <c r="B211" s="18" t="s">
        <v>22</v>
      </c>
      <c r="C211" s="18" t="s">
        <v>68</v>
      </c>
      <c r="D211" s="30" t="s">
        <v>104</v>
      </c>
      <c r="E211" s="18" t="s">
        <v>45</v>
      </c>
      <c r="F211" s="18"/>
      <c r="G211" s="16">
        <f t="shared" ref="G211:K212" si="66">G212</f>
        <v>249.2</v>
      </c>
      <c r="H211" s="16">
        <f t="shared" si="66"/>
        <v>0</v>
      </c>
      <c r="I211" s="12">
        <f t="shared" si="47"/>
        <v>249.2</v>
      </c>
      <c r="J211" s="16">
        <f t="shared" si="66"/>
        <v>156.80000000000001</v>
      </c>
      <c r="K211" s="16">
        <f t="shared" si="66"/>
        <v>156.80000000000001</v>
      </c>
    </row>
    <row r="212" spans="1:11" ht="40.5" customHeight="1">
      <c r="A212" s="17" t="s">
        <v>46</v>
      </c>
      <c r="B212" s="18" t="s">
        <v>22</v>
      </c>
      <c r="C212" s="18" t="s">
        <v>68</v>
      </c>
      <c r="D212" s="30" t="s">
        <v>104</v>
      </c>
      <c r="E212" s="18" t="s">
        <v>53</v>
      </c>
      <c r="F212" s="18"/>
      <c r="G212" s="16">
        <f t="shared" si="66"/>
        <v>249.2</v>
      </c>
      <c r="H212" s="16">
        <f t="shared" si="66"/>
        <v>0</v>
      </c>
      <c r="I212" s="12">
        <f t="shared" si="47"/>
        <v>249.2</v>
      </c>
      <c r="J212" s="16">
        <f t="shared" si="66"/>
        <v>156.80000000000001</v>
      </c>
      <c r="K212" s="16">
        <f t="shared" si="66"/>
        <v>156.80000000000001</v>
      </c>
    </row>
    <row r="213" spans="1:11">
      <c r="A213" s="17" t="s">
        <v>16</v>
      </c>
      <c r="B213" s="18" t="s">
        <v>22</v>
      </c>
      <c r="C213" s="18" t="s">
        <v>68</v>
      </c>
      <c r="D213" s="30" t="s">
        <v>104</v>
      </c>
      <c r="E213" s="18" t="s">
        <v>53</v>
      </c>
      <c r="F213" s="18" t="s">
        <v>17</v>
      </c>
      <c r="G213" s="64">
        <v>249.2</v>
      </c>
      <c r="H213" s="64">
        <v>0</v>
      </c>
      <c r="I213" s="12">
        <f t="shared" si="47"/>
        <v>249.2</v>
      </c>
      <c r="J213" s="22">
        <f>'[1]Бюджет 2025 г 1 чтение'!$I$1512</f>
        <v>156.80000000000001</v>
      </c>
      <c r="K213" s="22">
        <f>'[1]Бюджет 2025 г 1 чтение'!$J$1512</f>
        <v>156.80000000000001</v>
      </c>
    </row>
    <row r="214" spans="1:11">
      <c r="A214" s="106" t="s">
        <v>56</v>
      </c>
      <c r="B214" s="18" t="s">
        <v>22</v>
      </c>
      <c r="C214" s="18" t="s">
        <v>68</v>
      </c>
      <c r="D214" s="30" t="s">
        <v>104</v>
      </c>
      <c r="E214" s="18" t="s">
        <v>57</v>
      </c>
      <c r="F214" s="18"/>
      <c r="G214" s="102">
        <f t="shared" ref="G214:K215" si="67">G215</f>
        <v>0</v>
      </c>
      <c r="H214" s="102">
        <f t="shared" si="67"/>
        <v>0</v>
      </c>
      <c r="I214" s="12">
        <f t="shared" si="47"/>
        <v>0</v>
      </c>
      <c r="J214" s="102">
        <f t="shared" si="67"/>
        <v>0</v>
      </c>
      <c r="K214" s="102">
        <f t="shared" si="67"/>
        <v>0</v>
      </c>
    </row>
    <row r="215" spans="1:11">
      <c r="A215" s="106" t="s">
        <v>79</v>
      </c>
      <c r="B215" s="18" t="s">
        <v>22</v>
      </c>
      <c r="C215" s="18" t="s">
        <v>68</v>
      </c>
      <c r="D215" s="30" t="s">
        <v>104</v>
      </c>
      <c r="E215" s="18" t="s">
        <v>80</v>
      </c>
      <c r="F215" s="18"/>
      <c r="G215" s="102">
        <f t="shared" si="67"/>
        <v>0</v>
      </c>
      <c r="H215" s="102">
        <f t="shared" si="67"/>
        <v>0</v>
      </c>
      <c r="I215" s="12">
        <f t="shared" si="47"/>
        <v>0</v>
      </c>
      <c r="J215" s="102">
        <f t="shared" si="67"/>
        <v>0</v>
      </c>
      <c r="K215" s="102">
        <f t="shared" si="67"/>
        <v>0</v>
      </c>
    </row>
    <row r="216" spans="1:11">
      <c r="A216" s="106" t="s">
        <v>81</v>
      </c>
      <c r="B216" s="18" t="s">
        <v>22</v>
      </c>
      <c r="C216" s="18" t="s">
        <v>68</v>
      </c>
      <c r="D216" s="30" t="s">
        <v>104</v>
      </c>
      <c r="E216" s="18" t="s">
        <v>80</v>
      </c>
      <c r="F216" s="18" t="s">
        <v>17</v>
      </c>
      <c r="G216" s="64">
        <v>0</v>
      </c>
      <c r="H216" s="64">
        <f>'[4]Поправки февраль'!$I$1545</f>
        <v>0</v>
      </c>
      <c r="I216" s="12">
        <f t="shared" si="47"/>
        <v>0</v>
      </c>
      <c r="J216" s="22"/>
      <c r="K216" s="22"/>
    </row>
    <row r="217" spans="1:11" ht="89.25">
      <c r="A217" s="23" t="s">
        <v>105</v>
      </c>
      <c r="B217" s="18" t="s">
        <v>22</v>
      </c>
      <c r="C217" s="18" t="s">
        <v>68</v>
      </c>
      <c r="D217" s="37" t="s">
        <v>106</v>
      </c>
      <c r="E217" s="18"/>
      <c r="F217" s="18"/>
      <c r="G217" s="16">
        <f t="shared" ref="G217:J219" si="68">G218</f>
        <v>0</v>
      </c>
      <c r="H217" s="16">
        <f t="shared" si="68"/>
        <v>0</v>
      </c>
      <c r="I217" s="12">
        <f t="shared" ref="I217:I280" si="69">G217+H217</f>
        <v>0</v>
      </c>
      <c r="J217" s="16">
        <f t="shared" si="68"/>
        <v>0</v>
      </c>
      <c r="K217" s="26"/>
    </row>
    <row r="218" spans="1:11" ht="76.5">
      <c r="A218" s="23" t="s">
        <v>29</v>
      </c>
      <c r="B218" s="18" t="s">
        <v>22</v>
      </c>
      <c r="C218" s="18" t="s">
        <v>68</v>
      </c>
      <c r="D218" s="37" t="s">
        <v>106</v>
      </c>
      <c r="E218" s="18" t="s">
        <v>30</v>
      </c>
      <c r="F218" s="18"/>
      <c r="G218" s="16">
        <f t="shared" si="68"/>
        <v>0</v>
      </c>
      <c r="H218" s="16">
        <f t="shared" si="68"/>
        <v>0</v>
      </c>
      <c r="I218" s="12">
        <f t="shared" si="69"/>
        <v>0</v>
      </c>
      <c r="J218" s="16">
        <f t="shared" si="68"/>
        <v>0</v>
      </c>
      <c r="K218" s="26"/>
    </row>
    <row r="219" spans="1:11" ht="27.75" customHeight="1">
      <c r="A219" s="23" t="s">
        <v>31</v>
      </c>
      <c r="B219" s="18" t="s">
        <v>22</v>
      </c>
      <c r="C219" s="18" t="s">
        <v>68</v>
      </c>
      <c r="D219" s="37" t="s">
        <v>106</v>
      </c>
      <c r="E219" s="18" t="s">
        <v>32</v>
      </c>
      <c r="F219" s="18"/>
      <c r="G219" s="16">
        <f t="shared" si="68"/>
        <v>0</v>
      </c>
      <c r="H219" s="16">
        <f t="shared" si="68"/>
        <v>0</v>
      </c>
      <c r="I219" s="12">
        <f t="shared" si="69"/>
        <v>0</v>
      </c>
      <c r="J219" s="16">
        <f t="shared" si="68"/>
        <v>0</v>
      </c>
      <c r="K219" s="26"/>
    </row>
    <row r="220" spans="1:11">
      <c r="A220" s="23" t="s">
        <v>107</v>
      </c>
      <c r="B220" s="18" t="s">
        <v>22</v>
      </c>
      <c r="C220" s="18" t="s">
        <v>68</v>
      </c>
      <c r="D220" s="37" t="s">
        <v>106</v>
      </c>
      <c r="E220" s="18" t="s">
        <v>32</v>
      </c>
      <c r="F220" s="18" t="s">
        <v>17</v>
      </c>
      <c r="G220" s="19"/>
      <c r="H220" s="19"/>
      <c r="I220" s="12">
        <f t="shared" si="69"/>
        <v>0</v>
      </c>
      <c r="J220" s="20"/>
      <c r="K220" s="26"/>
    </row>
    <row r="221" spans="1:11" ht="59.25" customHeight="1">
      <c r="A221" s="31" t="s">
        <v>108</v>
      </c>
      <c r="B221" s="14" t="s">
        <v>22</v>
      </c>
      <c r="C221" s="14" t="s">
        <v>68</v>
      </c>
      <c r="D221" s="32" t="s">
        <v>109</v>
      </c>
      <c r="E221" s="14"/>
      <c r="F221" s="14"/>
      <c r="G221" s="16">
        <f t="shared" ref="G221:K221" si="70">G222+G225</f>
        <v>417.9</v>
      </c>
      <c r="H221" s="16">
        <f t="shared" si="70"/>
        <v>0</v>
      </c>
      <c r="I221" s="12">
        <f t="shared" si="69"/>
        <v>417.9</v>
      </c>
      <c r="J221" s="16">
        <f t="shared" si="70"/>
        <v>417.9</v>
      </c>
      <c r="K221" s="16">
        <f t="shared" si="70"/>
        <v>417.9</v>
      </c>
    </row>
    <row r="222" spans="1:11" ht="76.5" customHeight="1">
      <c r="A222" s="17" t="s">
        <v>29</v>
      </c>
      <c r="B222" s="18" t="s">
        <v>22</v>
      </c>
      <c r="C222" s="18" t="s">
        <v>68</v>
      </c>
      <c r="D222" s="30" t="s">
        <v>109</v>
      </c>
      <c r="E222" s="18" t="s">
        <v>30</v>
      </c>
      <c r="F222" s="14"/>
      <c r="G222" s="16">
        <f t="shared" ref="G222:K223" si="71">G223</f>
        <v>417.9</v>
      </c>
      <c r="H222" s="16">
        <f t="shared" si="71"/>
        <v>0</v>
      </c>
      <c r="I222" s="12">
        <f t="shared" si="69"/>
        <v>417.9</v>
      </c>
      <c r="J222" s="16">
        <f t="shared" si="71"/>
        <v>417.9</v>
      </c>
      <c r="K222" s="16">
        <f t="shared" si="71"/>
        <v>417.9</v>
      </c>
    </row>
    <row r="223" spans="1:11" ht="26.25" customHeight="1">
      <c r="A223" s="17" t="s">
        <v>31</v>
      </c>
      <c r="B223" s="18" t="s">
        <v>22</v>
      </c>
      <c r="C223" s="18" t="s">
        <v>68</v>
      </c>
      <c r="D223" s="30" t="s">
        <v>109</v>
      </c>
      <c r="E223" s="18" t="s">
        <v>32</v>
      </c>
      <c r="F223" s="14"/>
      <c r="G223" s="16">
        <f t="shared" si="71"/>
        <v>417.9</v>
      </c>
      <c r="H223" s="16">
        <f t="shared" si="71"/>
        <v>0</v>
      </c>
      <c r="I223" s="12">
        <f t="shared" si="69"/>
        <v>417.9</v>
      </c>
      <c r="J223" s="16">
        <f t="shared" si="71"/>
        <v>417.9</v>
      </c>
      <c r="K223" s="16">
        <f t="shared" si="71"/>
        <v>417.9</v>
      </c>
    </row>
    <row r="224" spans="1:11">
      <c r="A224" s="17" t="s">
        <v>18</v>
      </c>
      <c r="B224" s="18" t="s">
        <v>22</v>
      </c>
      <c r="C224" s="18" t="s">
        <v>68</v>
      </c>
      <c r="D224" s="30" t="s">
        <v>109</v>
      </c>
      <c r="E224" s="18" t="s">
        <v>32</v>
      </c>
      <c r="F224" s="18" t="s">
        <v>10</v>
      </c>
      <c r="G224" s="26">
        <f>'[3]Бюджет 2025 г 2 чтение'!$H$153</f>
        <v>417.9</v>
      </c>
      <c r="H224" s="26">
        <f>'[4]Поправки февраль'!$I$157</f>
        <v>0</v>
      </c>
      <c r="I224" s="12">
        <f t="shared" si="69"/>
        <v>417.9</v>
      </c>
      <c r="J224" s="20">
        <f>'[3]Бюджет 2025 г 2 чтение'!$I$153</f>
        <v>417.9</v>
      </c>
      <c r="K224" s="26">
        <f>'[3]Бюджет 2025 г 2 чтение'!$J$153</f>
        <v>417.9</v>
      </c>
    </row>
    <row r="225" spans="1:11" ht="27" customHeight="1">
      <c r="A225" s="17" t="s">
        <v>44</v>
      </c>
      <c r="B225" s="18" t="s">
        <v>22</v>
      </c>
      <c r="C225" s="18" t="s">
        <v>68</v>
      </c>
      <c r="D225" s="30" t="s">
        <v>109</v>
      </c>
      <c r="E225" s="18" t="s">
        <v>45</v>
      </c>
      <c r="F225" s="18"/>
      <c r="G225" s="16">
        <f t="shared" ref="G225:K226" si="72">G226</f>
        <v>0</v>
      </c>
      <c r="H225" s="16">
        <f t="shared" si="72"/>
        <v>0</v>
      </c>
      <c r="I225" s="12">
        <f t="shared" si="69"/>
        <v>0</v>
      </c>
      <c r="J225" s="16">
        <f t="shared" si="72"/>
        <v>0</v>
      </c>
      <c r="K225" s="16">
        <f t="shared" si="72"/>
        <v>0</v>
      </c>
    </row>
    <row r="226" spans="1:11" ht="36">
      <c r="A226" s="17" t="s">
        <v>46</v>
      </c>
      <c r="B226" s="18" t="s">
        <v>22</v>
      </c>
      <c r="C226" s="18" t="s">
        <v>68</v>
      </c>
      <c r="D226" s="30" t="s">
        <v>109</v>
      </c>
      <c r="E226" s="18" t="s">
        <v>53</v>
      </c>
      <c r="F226" s="18"/>
      <c r="G226" s="16">
        <f t="shared" si="72"/>
        <v>0</v>
      </c>
      <c r="H226" s="16">
        <f t="shared" si="72"/>
        <v>0</v>
      </c>
      <c r="I226" s="12">
        <f t="shared" si="69"/>
        <v>0</v>
      </c>
      <c r="J226" s="16">
        <f t="shared" si="72"/>
        <v>0</v>
      </c>
      <c r="K226" s="16">
        <f t="shared" si="72"/>
        <v>0</v>
      </c>
    </row>
    <row r="227" spans="1:11">
      <c r="A227" s="17" t="s">
        <v>110</v>
      </c>
      <c r="B227" s="18" t="s">
        <v>22</v>
      </c>
      <c r="C227" s="18" t="s">
        <v>68</v>
      </c>
      <c r="D227" s="30" t="s">
        <v>109</v>
      </c>
      <c r="E227" s="18" t="s">
        <v>53</v>
      </c>
      <c r="F227" s="18" t="s">
        <v>10</v>
      </c>
      <c r="G227" s="19"/>
      <c r="H227" s="19"/>
      <c r="I227" s="12">
        <f t="shared" si="69"/>
        <v>0</v>
      </c>
      <c r="J227" s="20"/>
      <c r="K227" s="26"/>
    </row>
    <row r="228" spans="1:11" ht="24.75" customHeight="1">
      <c r="A228" s="31" t="s">
        <v>111</v>
      </c>
      <c r="B228" s="14" t="s">
        <v>22</v>
      </c>
      <c r="C228" s="14" t="s">
        <v>68</v>
      </c>
      <c r="D228" s="32" t="s">
        <v>112</v>
      </c>
      <c r="E228" s="14"/>
      <c r="F228" s="14"/>
      <c r="G228" s="16">
        <f t="shared" ref="G228:K228" si="73">G229+G234</f>
        <v>410.6</v>
      </c>
      <c r="H228" s="16">
        <f t="shared" si="73"/>
        <v>0</v>
      </c>
      <c r="I228" s="12">
        <f t="shared" si="69"/>
        <v>410.6</v>
      </c>
      <c r="J228" s="16">
        <f t="shared" si="73"/>
        <v>410.6</v>
      </c>
      <c r="K228" s="16">
        <f t="shared" si="73"/>
        <v>410.6</v>
      </c>
    </row>
    <row r="229" spans="1:11" ht="75" customHeight="1">
      <c r="A229" s="17" t="s">
        <v>29</v>
      </c>
      <c r="B229" s="18" t="s">
        <v>22</v>
      </c>
      <c r="C229" s="18" t="s">
        <v>68</v>
      </c>
      <c r="D229" s="30" t="s">
        <v>112</v>
      </c>
      <c r="E229" s="18" t="s">
        <v>30</v>
      </c>
      <c r="F229" s="18"/>
      <c r="G229" s="16">
        <f t="shared" ref="G229:K230" si="74">G230</f>
        <v>410.6</v>
      </c>
      <c r="H229" s="16">
        <f t="shared" si="74"/>
        <v>0</v>
      </c>
      <c r="I229" s="12">
        <f t="shared" si="69"/>
        <v>410.6</v>
      </c>
      <c r="J229" s="16">
        <f t="shared" si="74"/>
        <v>410.6</v>
      </c>
      <c r="K229" s="16">
        <f t="shared" si="74"/>
        <v>410.6</v>
      </c>
    </row>
    <row r="230" spans="1:11" ht="27.75" customHeight="1">
      <c r="A230" s="17" t="s">
        <v>31</v>
      </c>
      <c r="B230" s="18" t="s">
        <v>22</v>
      </c>
      <c r="C230" s="18" t="s">
        <v>68</v>
      </c>
      <c r="D230" s="30" t="s">
        <v>112</v>
      </c>
      <c r="E230" s="18" t="s">
        <v>32</v>
      </c>
      <c r="F230" s="18"/>
      <c r="G230" s="16">
        <f t="shared" si="74"/>
        <v>410.6</v>
      </c>
      <c r="H230" s="16">
        <f t="shared" si="74"/>
        <v>0</v>
      </c>
      <c r="I230" s="12">
        <f t="shared" si="69"/>
        <v>410.6</v>
      </c>
      <c r="J230" s="16">
        <f t="shared" si="74"/>
        <v>410.6</v>
      </c>
      <c r="K230" s="16">
        <f t="shared" si="74"/>
        <v>410.6</v>
      </c>
    </row>
    <row r="231" spans="1:11">
      <c r="A231" s="17" t="s">
        <v>18</v>
      </c>
      <c r="B231" s="18" t="s">
        <v>22</v>
      </c>
      <c r="C231" s="18" t="s">
        <v>68</v>
      </c>
      <c r="D231" s="30" t="s">
        <v>112</v>
      </c>
      <c r="E231" s="18" t="s">
        <v>32</v>
      </c>
      <c r="F231" s="18" t="s">
        <v>10</v>
      </c>
      <c r="G231" s="19">
        <f>'[3]Бюджет 2025 г 2 чтение'!$H$164</f>
        <v>410.6</v>
      </c>
      <c r="H231" s="19">
        <f>'[4]Поправки февраль'!$I$168</f>
        <v>0</v>
      </c>
      <c r="I231" s="12">
        <f t="shared" si="69"/>
        <v>410.6</v>
      </c>
      <c r="J231" s="20">
        <v>410.6</v>
      </c>
      <c r="K231" s="19">
        <v>410.6</v>
      </c>
    </row>
    <row r="232" spans="1:11" ht="27.75" customHeight="1">
      <c r="A232" s="17" t="s">
        <v>44</v>
      </c>
      <c r="B232" s="18" t="s">
        <v>22</v>
      </c>
      <c r="C232" s="18" t="s">
        <v>68</v>
      </c>
      <c r="D232" s="30" t="s">
        <v>112</v>
      </c>
      <c r="E232" s="18" t="s">
        <v>45</v>
      </c>
      <c r="F232" s="18"/>
      <c r="G232" s="16">
        <f t="shared" ref="G232:K233" si="75">G233</f>
        <v>0</v>
      </c>
      <c r="H232" s="16">
        <f t="shared" si="75"/>
        <v>0</v>
      </c>
      <c r="I232" s="12">
        <f t="shared" si="69"/>
        <v>0</v>
      </c>
      <c r="J232" s="16">
        <f t="shared" si="75"/>
        <v>0</v>
      </c>
      <c r="K232" s="16">
        <f t="shared" si="75"/>
        <v>0</v>
      </c>
    </row>
    <row r="233" spans="1:11" ht="36">
      <c r="A233" s="17" t="s">
        <v>46</v>
      </c>
      <c r="B233" s="18" t="s">
        <v>22</v>
      </c>
      <c r="C233" s="18" t="s">
        <v>68</v>
      </c>
      <c r="D233" s="30" t="s">
        <v>112</v>
      </c>
      <c r="E233" s="18" t="s">
        <v>53</v>
      </c>
      <c r="F233" s="18"/>
      <c r="G233" s="16">
        <f t="shared" si="75"/>
        <v>0</v>
      </c>
      <c r="H233" s="16">
        <f t="shared" si="75"/>
        <v>0</v>
      </c>
      <c r="I233" s="12">
        <f t="shared" si="69"/>
        <v>0</v>
      </c>
      <c r="J233" s="16">
        <f t="shared" si="75"/>
        <v>0</v>
      </c>
      <c r="K233" s="16">
        <f t="shared" si="75"/>
        <v>0</v>
      </c>
    </row>
    <row r="234" spans="1:11">
      <c r="A234" s="17" t="s">
        <v>110</v>
      </c>
      <c r="B234" s="18" t="s">
        <v>22</v>
      </c>
      <c r="C234" s="18" t="s">
        <v>68</v>
      </c>
      <c r="D234" s="30" t="s">
        <v>112</v>
      </c>
      <c r="E234" s="18" t="s">
        <v>53</v>
      </c>
      <c r="F234" s="18" t="s">
        <v>10</v>
      </c>
      <c r="G234" s="19"/>
      <c r="H234" s="19"/>
      <c r="I234" s="12">
        <f t="shared" si="69"/>
        <v>0</v>
      </c>
      <c r="J234" s="20"/>
      <c r="K234" s="26"/>
    </row>
    <row r="235" spans="1:11" ht="61.5" customHeight="1">
      <c r="A235" s="69" t="s">
        <v>113</v>
      </c>
      <c r="B235" s="14" t="s">
        <v>22</v>
      </c>
      <c r="C235" s="14" t="s">
        <v>68</v>
      </c>
      <c r="D235" s="32" t="s">
        <v>114</v>
      </c>
      <c r="E235" s="14"/>
      <c r="F235" s="14"/>
      <c r="G235" s="16">
        <f t="shared" ref="G235:K235" si="76">G236+G239</f>
        <v>477.1</v>
      </c>
      <c r="H235" s="16">
        <f t="shared" si="76"/>
        <v>0</v>
      </c>
      <c r="I235" s="12">
        <f t="shared" si="69"/>
        <v>477.1</v>
      </c>
      <c r="J235" s="16">
        <f t="shared" si="76"/>
        <v>477.1</v>
      </c>
      <c r="K235" s="16">
        <f t="shared" si="76"/>
        <v>477.1</v>
      </c>
    </row>
    <row r="236" spans="1:11" ht="72" customHeight="1">
      <c r="A236" s="17" t="s">
        <v>29</v>
      </c>
      <c r="B236" s="18" t="s">
        <v>22</v>
      </c>
      <c r="C236" s="18" t="s">
        <v>68</v>
      </c>
      <c r="D236" s="30" t="s">
        <v>114</v>
      </c>
      <c r="E236" s="18" t="s">
        <v>30</v>
      </c>
      <c r="F236" s="18"/>
      <c r="G236" s="16">
        <f t="shared" ref="G236:K237" si="77">G237</f>
        <v>477.1</v>
      </c>
      <c r="H236" s="16">
        <f t="shared" si="77"/>
        <v>0</v>
      </c>
      <c r="I236" s="12">
        <f t="shared" si="69"/>
        <v>477.1</v>
      </c>
      <c r="J236" s="16">
        <f t="shared" si="77"/>
        <v>477.1</v>
      </c>
      <c r="K236" s="16">
        <f t="shared" si="77"/>
        <v>477.1</v>
      </c>
    </row>
    <row r="237" spans="1:11" ht="25.5" customHeight="1">
      <c r="A237" s="17" t="s">
        <v>31</v>
      </c>
      <c r="B237" s="18" t="s">
        <v>22</v>
      </c>
      <c r="C237" s="18" t="s">
        <v>68</v>
      </c>
      <c r="D237" s="30" t="s">
        <v>114</v>
      </c>
      <c r="E237" s="18" t="s">
        <v>32</v>
      </c>
      <c r="F237" s="18"/>
      <c r="G237" s="16">
        <f t="shared" si="77"/>
        <v>477.1</v>
      </c>
      <c r="H237" s="16">
        <f t="shared" si="77"/>
        <v>0</v>
      </c>
      <c r="I237" s="12">
        <f t="shared" si="69"/>
        <v>477.1</v>
      </c>
      <c r="J237" s="16">
        <f t="shared" si="77"/>
        <v>477.1</v>
      </c>
      <c r="K237" s="16">
        <f t="shared" si="77"/>
        <v>477.1</v>
      </c>
    </row>
    <row r="238" spans="1:11">
      <c r="A238" s="17" t="s">
        <v>18</v>
      </c>
      <c r="B238" s="18" t="s">
        <v>22</v>
      </c>
      <c r="C238" s="18" t="s">
        <v>68</v>
      </c>
      <c r="D238" s="30" t="s">
        <v>114</v>
      </c>
      <c r="E238" s="18" t="s">
        <v>32</v>
      </c>
      <c r="F238" s="18" t="s">
        <v>10</v>
      </c>
      <c r="G238" s="26">
        <f>'[3]Бюджет 2025 г 2 чтение'!$H$737</f>
        <v>477.1</v>
      </c>
      <c r="H238" s="26">
        <f>'[4]Поправки февраль'!$I$745</f>
        <v>0</v>
      </c>
      <c r="I238" s="12">
        <f t="shared" si="69"/>
        <v>477.1</v>
      </c>
      <c r="J238" s="20">
        <f>'[3]Бюджет 2025 г 2 чтение'!$I$737</f>
        <v>477.1</v>
      </c>
      <c r="K238" s="26">
        <v>477.1</v>
      </c>
    </row>
    <row r="239" spans="1:11" ht="25.5" customHeight="1">
      <c r="A239" s="17" t="s">
        <v>44</v>
      </c>
      <c r="B239" s="18" t="s">
        <v>22</v>
      </c>
      <c r="C239" s="18" t="s">
        <v>68</v>
      </c>
      <c r="D239" s="30" t="s">
        <v>114</v>
      </c>
      <c r="E239" s="18" t="s">
        <v>45</v>
      </c>
      <c r="F239" s="18"/>
      <c r="G239" s="16">
        <f t="shared" ref="G239:K240" si="78">G240</f>
        <v>0</v>
      </c>
      <c r="H239" s="16">
        <f t="shared" si="78"/>
        <v>0</v>
      </c>
      <c r="I239" s="12">
        <f t="shared" si="69"/>
        <v>0</v>
      </c>
      <c r="J239" s="16">
        <f t="shared" si="78"/>
        <v>0</v>
      </c>
      <c r="K239" s="16">
        <f t="shared" si="78"/>
        <v>0</v>
      </c>
    </row>
    <row r="240" spans="1:11" ht="36">
      <c r="A240" s="17" t="s">
        <v>46</v>
      </c>
      <c r="B240" s="18" t="s">
        <v>22</v>
      </c>
      <c r="C240" s="18" t="s">
        <v>68</v>
      </c>
      <c r="D240" s="30" t="s">
        <v>114</v>
      </c>
      <c r="E240" s="18" t="s">
        <v>53</v>
      </c>
      <c r="F240" s="18"/>
      <c r="G240" s="16">
        <f t="shared" si="78"/>
        <v>0</v>
      </c>
      <c r="H240" s="16">
        <f t="shared" si="78"/>
        <v>0</v>
      </c>
      <c r="I240" s="12">
        <f t="shared" si="69"/>
        <v>0</v>
      </c>
      <c r="J240" s="16">
        <f t="shared" si="78"/>
        <v>0</v>
      </c>
      <c r="K240" s="16">
        <f t="shared" si="78"/>
        <v>0</v>
      </c>
    </row>
    <row r="241" spans="1:14">
      <c r="A241" s="17" t="s">
        <v>110</v>
      </c>
      <c r="B241" s="18" t="s">
        <v>22</v>
      </c>
      <c r="C241" s="18" t="s">
        <v>68</v>
      </c>
      <c r="D241" s="30" t="s">
        <v>114</v>
      </c>
      <c r="E241" s="18" t="s">
        <v>53</v>
      </c>
      <c r="F241" s="18" t="s">
        <v>10</v>
      </c>
      <c r="G241" s="26"/>
      <c r="H241" s="26"/>
      <c r="I241" s="12">
        <f t="shared" si="69"/>
        <v>0</v>
      </c>
      <c r="J241" s="20"/>
      <c r="K241" s="26"/>
    </row>
    <row r="242" spans="1:14" ht="51" customHeight="1">
      <c r="A242" s="114" t="s">
        <v>668</v>
      </c>
      <c r="B242" s="115" t="s">
        <v>22</v>
      </c>
      <c r="C242" s="115" t="s">
        <v>68</v>
      </c>
      <c r="D242" s="116" t="s">
        <v>139</v>
      </c>
      <c r="E242" s="115"/>
      <c r="F242" s="115"/>
      <c r="G242" s="26">
        <f t="shared" ref="G242:H245" si="79">G243</f>
        <v>10</v>
      </c>
      <c r="H242" s="26">
        <f t="shared" si="79"/>
        <v>0</v>
      </c>
      <c r="I242" s="12">
        <f t="shared" si="69"/>
        <v>10</v>
      </c>
      <c r="J242" s="26">
        <f t="shared" ref="J242:N244" si="80">J243</f>
        <v>10</v>
      </c>
      <c r="K242" s="26">
        <f t="shared" si="80"/>
        <v>10</v>
      </c>
    </row>
    <row r="243" spans="1:14" ht="16.5" customHeight="1">
      <c r="A243" s="106" t="s">
        <v>133</v>
      </c>
      <c r="B243" s="41" t="s">
        <v>22</v>
      </c>
      <c r="C243" s="41" t="s">
        <v>68</v>
      </c>
      <c r="D243" s="116" t="s">
        <v>669</v>
      </c>
      <c r="E243" s="41"/>
      <c r="F243" s="41"/>
      <c r="G243" s="26">
        <f t="shared" si="79"/>
        <v>10</v>
      </c>
      <c r="H243" s="26">
        <f t="shared" si="79"/>
        <v>0</v>
      </c>
      <c r="I243" s="12">
        <f t="shared" si="69"/>
        <v>10</v>
      </c>
      <c r="J243" s="26">
        <f t="shared" si="80"/>
        <v>10</v>
      </c>
      <c r="K243" s="26">
        <f t="shared" si="80"/>
        <v>10</v>
      </c>
    </row>
    <row r="244" spans="1:14" ht="25.5">
      <c r="A244" s="106" t="s">
        <v>44</v>
      </c>
      <c r="B244" s="41" t="s">
        <v>22</v>
      </c>
      <c r="C244" s="41" t="s">
        <v>68</v>
      </c>
      <c r="D244" s="116" t="s">
        <v>669</v>
      </c>
      <c r="E244" s="41" t="s">
        <v>45</v>
      </c>
      <c r="F244" s="41"/>
      <c r="G244" s="26">
        <f t="shared" si="79"/>
        <v>10</v>
      </c>
      <c r="H244" s="26">
        <f t="shared" si="79"/>
        <v>0</v>
      </c>
      <c r="I244" s="12">
        <f t="shared" si="69"/>
        <v>10</v>
      </c>
      <c r="J244" s="26">
        <f>J245</f>
        <v>10</v>
      </c>
      <c r="K244" s="26">
        <f t="shared" si="80"/>
        <v>10</v>
      </c>
      <c r="L244" s="26">
        <f t="shared" si="80"/>
        <v>0</v>
      </c>
      <c r="M244" s="26">
        <f t="shared" si="80"/>
        <v>0</v>
      </c>
      <c r="N244" s="26">
        <f t="shared" si="80"/>
        <v>0</v>
      </c>
    </row>
    <row r="245" spans="1:14" ht="38.25">
      <c r="A245" s="106" t="s">
        <v>46</v>
      </c>
      <c r="B245" s="41" t="s">
        <v>22</v>
      </c>
      <c r="C245" s="41" t="s">
        <v>68</v>
      </c>
      <c r="D245" s="116" t="s">
        <v>669</v>
      </c>
      <c r="E245" s="41" t="s">
        <v>53</v>
      </c>
      <c r="F245" s="41"/>
      <c r="G245" s="26">
        <f t="shared" si="79"/>
        <v>10</v>
      </c>
      <c r="H245" s="26">
        <f t="shared" si="79"/>
        <v>0</v>
      </c>
      <c r="I245" s="12">
        <f t="shared" si="69"/>
        <v>10</v>
      </c>
      <c r="J245" s="26">
        <f t="shared" ref="J245:K245" si="81">J246</f>
        <v>10</v>
      </c>
      <c r="K245" s="26">
        <f t="shared" si="81"/>
        <v>10</v>
      </c>
    </row>
    <row r="246" spans="1:14">
      <c r="A246" s="106" t="s">
        <v>16</v>
      </c>
      <c r="B246" s="41" t="s">
        <v>22</v>
      </c>
      <c r="C246" s="41" t="s">
        <v>68</v>
      </c>
      <c r="D246" s="116" t="s">
        <v>669</v>
      </c>
      <c r="E246" s="41" t="s">
        <v>53</v>
      </c>
      <c r="F246" s="41" t="s">
        <v>17</v>
      </c>
      <c r="G246" s="26">
        <v>10</v>
      </c>
      <c r="H246" s="26">
        <f>'[4]Поправки февраль'!$I$183</f>
        <v>0</v>
      </c>
      <c r="I246" s="12">
        <f t="shared" si="69"/>
        <v>10</v>
      </c>
      <c r="J246" s="20">
        <v>10</v>
      </c>
      <c r="K246" s="26">
        <v>10</v>
      </c>
    </row>
    <row r="247" spans="1:14" ht="63.75">
      <c r="A247" s="142" t="s">
        <v>670</v>
      </c>
      <c r="B247" s="115" t="s">
        <v>22</v>
      </c>
      <c r="C247" s="115" t="s">
        <v>68</v>
      </c>
      <c r="D247" s="116" t="s">
        <v>672</v>
      </c>
      <c r="E247" s="115"/>
      <c r="F247" s="115"/>
      <c r="G247" s="19">
        <f t="shared" ref="G247:H250" si="82">G248</f>
        <v>350.5</v>
      </c>
      <c r="H247" s="19">
        <f t="shared" si="82"/>
        <v>0</v>
      </c>
      <c r="I247" s="12">
        <f t="shared" si="69"/>
        <v>350.5</v>
      </c>
      <c r="J247" s="19">
        <f t="shared" ref="J247:K250" si="83">J248</f>
        <v>0</v>
      </c>
      <c r="K247" s="19">
        <f t="shared" si="83"/>
        <v>0</v>
      </c>
    </row>
    <row r="248" spans="1:14">
      <c r="A248" s="106" t="s">
        <v>133</v>
      </c>
      <c r="B248" s="41" t="s">
        <v>22</v>
      </c>
      <c r="C248" s="41" t="s">
        <v>68</v>
      </c>
      <c r="D248" s="116" t="s">
        <v>671</v>
      </c>
      <c r="E248" s="41"/>
      <c r="F248" s="41"/>
      <c r="G248" s="19">
        <f t="shared" si="82"/>
        <v>350.5</v>
      </c>
      <c r="H248" s="19">
        <f t="shared" si="82"/>
        <v>0</v>
      </c>
      <c r="I248" s="12">
        <f t="shared" si="69"/>
        <v>350.5</v>
      </c>
      <c r="J248" s="19">
        <f t="shared" si="83"/>
        <v>0</v>
      </c>
      <c r="K248" s="19">
        <f t="shared" si="83"/>
        <v>0</v>
      </c>
    </row>
    <row r="249" spans="1:14" ht="25.5">
      <c r="A249" s="106" t="s">
        <v>44</v>
      </c>
      <c r="B249" s="41" t="s">
        <v>22</v>
      </c>
      <c r="C249" s="41" t="s">
        <v>68</v>
      </c>
      <c r="D249" s="116" t="s">
        <v>671</v>
      </c>
      <c r="E249" s="41" t="s">
        <v>45</v>
      </c>
      <c r="F249" s="41"/>
      <c r="G249" s="19">
        <f t="shared" si="82"/>
        <v>350.5</v>
      </c>
      <c r="H249" s="19">
        <f t="shared" si="82"/>
        <v>0</v>
      </c>
      <c r="I249" s="12">
        <f t="shared" si="69"/>
        <v>350.5</v>
      </c>
      <c r="J249" s="19">
        <f t="shared" si="83"/>
        <v>0</v>
      </c>
      <c r="K249" s="19">
        <f t="shared" si="83"/>
        <v>0</v>
      </c>
    </row>
    <row r="250" spans="1:14" ht="38.25">
      <c r="A250" s="106" t="s">
        <v>46</v>
      </c>
      <c r="B250" s="41" t="s">
        <v>22</v>
      </c>
      <c r="C250" s="41" t="s">
        <v>68</v>
      </c>
      <c r="D250" s="116" t="s">
        <v>671</v>
      </c>
      <c r="E250" s="41" t="s">
        <v>53</v>
      </c>
      <c r="F250" s="41"/>
      <c r="G250" s="19">
        <f t="shared" si="82"/>
        <v>350.5</v>
      </c>
      <c r="H250" s="19">
        <f t="shared" si="82"/>
        <v>0</v>
      </c>
      <c r="I250" s="12">
        <f t="shared" si="69"/>
        <v>350.5</v>
      </c>
      <c r="J250" s="19">
        <f t="shared" si="83"/>
        <v>0</v>
      </c>
      <c r="K250" s="19">
        <f t="shared" si="83"/>
        <v>0</v>
      </c>
    </row>
    <row r="251" spans="1:14">
      <c r="A251" s="106" t="s">
        <v>16</v>
      </c>
      <c r="B251" s="41" t="s">
        <v>22</v>
      </c>
      <c r="C251" s="41" t="s">
        <v>68</v>
      </c>
      <c r="D251" s="64">
        <v>7500083130</v>
      </c>
      <c r="E251" s="41" t="s">
        <v>53</v>
      </c>
      <c r="F251" s="41" t="s">
        <v>17</v>
      </c>
      <c r="G251" s="64">
        <v>350.5</v>
      </c>
      <c r="H251" s="64">
        <f>'[4]Поправки февраль'!$I$189</f>
        <v>0</v>
      </c>
      <c r="I251" s="12">
        <f t="shared" si="69"/>
        <v>350.5</v>
      </c>
      <c r="J251" s="20"/>
      <c r="K251" s="26"/>
    </row>
    <row r="252" spans="1:14" ht="55.5" customHeight="1">
      <c r="A252" s="114" t="s">
        <v>632</v>
      </c>
      <c r="B252" s="115" t="s">
        <v>22</v>
      </c>
      <c r="C252" s="115" t="s">
        <v>68</v>
      </c>
      <c r="D252" s="116" t="s">
        <v>628</v>
      </c>
      <c r="E252" s="115"/>
      <c r="F252" s="115"/>
      <c r="G252" s="19">
        <f t="shared" ref="G252:H255" si="84">G253</f>
        <v>10</v>
      </c>
      <c r="H252" s="19">
        <f t="shared" si="84"/>
        <v>0</v>
      </c>
      <c r="I252" s="12">
        <f t="shared" si="69"/>
        <v>10</v>
      </c>
      <c r="J252" s="19">
        <f t="shared" ref="J252:K255" si="85">J253</f>
        <v>10</v>
      </c>
      <c r="K252" s="19">
        <f t="shared" si="85"/>
        <v>0</v>
      </c>
    </row>
    <row r="253" spans="1:14" ht="12.75" customHeight="1">
      <c r="A253" s="106" t="s">
        <v>133</v>
      </c>
      <c r="B253" s="41" t="s">
        <v>22</v>
      </c>
      <c r="C253" s="41" t="s">
        <v>68</v>
      </c>
      <c r="D253" s="116" t="s">
        <v>629</v>
      </c>
      <c r="E253" s="41"/>
      <c r="F253" s="41"/>
      <c r="G253" s="19">
        <f t="shared" si="84"/>
        <v>10</v>
      </c>
      <c r="H253" s="19">
        <f t="shared" si="84"/>
        <v>0</v>
      </c>
      <c r="I253" s="12">
        <f t="shared" si="69"/>
        <v>10</v>
      </c>
      <c r="J253" s="19">
        <f t="shared" si="85"/>
        <v>10</v>
      </c>
      <c r="K253" s="19">
        <f t="shared" si="85"/>
        <v>0</v>
      </c>
    </row>
    <row r="254" spans="1:14" ht="25.5">
      <c r="A254" s="106" t="s">
        <v>44</v>
      </c>
      <c r="B254" s="41" t="s">
        <v>22</v>
      </c>
      <c r="C254" s="41" t="s">
        <v>68</v>
      </c>
      <c r="D254" s="116" t="s">
        <v>629</v>
      </c>
      <c r="E254" s="41" t="s">
        <v>45</v>
      </c>
      <c r="F254" s="41"/>
      <c r="G254" s="19">
        <f t="shared" si="84"/>
        <v>10</v>
      </c>
      <c r="H254" s="19">
        <f t="shared" si="84"/>
        <v>0</v>
      </c>
      <c r="I254" s="12">
        <f t="shared" si="69"/>
        <v>10</v>
      </c>
      <c r="J254" s="19">
        <f t="shared" si="85"/>
        <v>10</v>
      </c>
      <c r="K254" s="19">
        <f t="shared" si="85"/>
        <v>0</v>
      </c>
    </row>
    <row r="255" spans="1:14" ht="38.25">
      <c r="A255" s="106" t="s">
        <v>46</v>
      </c>
      <c r="B255" s="41" t="s">
        <v>22</v>
      </c>
      <c r="C255" s="41" t="s">
        <v>68</v>
      </c>
      <c r="D255" s="116" t="s">
        <v>629</v>
      </c>
      <c r="E255" s="41" t="s">
        <v>53</v>
      </c>
      <c r="F255" s="41"/>
      <c r="G255" s="19">
        <f t="shared" si="84"/>
        <v>10</v>
      </c>
      <c r="H255" s="19">
        <f t="shared" si="84"/>
        <v>0</v>
      </c>
      <c r="I255" s="12">
        <f t="shared" si="69"/>
        <v>10</v>
      </c>
      <c r="J255" s="19">
        <f t="shared" si="85"/>
        <v>10</v>
      </c>
      <c r="K255" s="19">
        <f t="shared" si="85"/>
        <v>0</v>
      </c>
    </row>
    <row r="256" spans="1:14" ht="12.75" customHeight="1">
      <c r="A256" s="106" t="s">
        <v>16</v>
      </c>
      <c r="B256" s="41" t="s">
        <v>22</v>
      </c>
      <c r="C256" s="41" t="s">
        <v>68</v>
      </c>
      <c r="D256" s="116" t="s">
        <v>629</v>
      </c>
      <c r="E256" s="41" t="s">
        <v>53</v>
      </c>
      <c r="F256" s="41" t="s">
        <v>17</v>
      </c>
      <c r="G256" s="19">
        <f>'[1]Бюджет 2025 г 1 чтение'!$H$754</f>
        <v>10</v>
      </c>
      <c r="H256" s="19">
        <f>'[4]Поправки февраль'!$I$763</f>
        <v>0</v>
      </c>
      <c r="I256" s="12">
        <f t="shared" si="69"/>
        <v>10</v>
      </c>
      <c r="J256" s="20">
        <f>'[1]Бюджет 2025 г 1 чтение'!$I$754</f>
        <v>10</v>
      </c>
      <c r="K256" s="19">
        <f>'[1]Бюджет 2025 г 1 чтение'!$J$754</f>
        <v>0</v>
      </c>
    </row>
    <row r="257" spans="1:11" ht="39.75" customHeight="1">
      <c r="A257" s="142" t="s">
        <v>600</v>
      </c>
      <c r="B257" s="41" t="s">
        <v>22</v>
      </c>
      <c r="C257" s="41" t="s">
        <v>68</v>
      </c>
      <c r="D257" s="116" t="s">
        <v>601</v>
      </c>
      <c r="E257" s="115"/>
      <c r="F257" s="115"/>
      <c r="G257" s="64">
        <f t="shared" ref="G257:K261" si="86">G258</f>
        <v>117.3</v>
      </c>
      <c r="H257" s="64">
        <f t="shared" si="86"/>
        <v>0</v>
      </c>
      <c r="I257" s="12">
        <f t="shared" si="69"/>
        <v>117.3</v>
      </c>
      <c r="J257" s="64">
        <f t="shared" si="86"/>
        <v>0</v>
      </c>
      <c r="K257" s="64">
        <f t="shared" si="86"/>
        <v>0</v>
      </c>
    </row>
    <row r="258" spans="1:11" ht="41.25" customHeight="1">
      <c r="A258" s="106" t="s">
        <v>525</v>
      </c>
      <c r="B258" s="41" t="s">
        <v>22</v>
      </c>
      <c r="C258" s="41" t="s">
        <v>68</v>
      </c>
      <c r="D258" s="117" t="s">
        <v>609</v>
      </c>
      <c r="E258" s="41"/>
      <c r="F258" s="41"/>
      <c r="G258" s="64">
        <f t="shared" si="86"/>
        <v>117.3</v>
      </c>
      <c r="H258" s="64">
        <f t="shared" si="86"/>
        <v>0</v>
      </c>
      <c r="I258" s="12">
        <f t="shared" si="69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133</v>
      </c>
      <c r="B259" s="41" t="s">
        <v>22</v>
      </c>
      <c r="C259" s="41" t="s">
        <v>68</v>
      </c>
      <c r="D259" s="117" t="s">
        <v>602</v>
      </c>
      <c r="E259" s="41"/>
      <c r="F259" s="41"/>
      <c r="G259" s="64">
        <f t="shared" si="86"/>
        <v>117.3</v>
      </c>
      <c r="H259" s="64">
        <f t="shared" si="86"/>
        <v>0</v>
      </c>
      <c r="I259" s="12">
        <f t="shared" si="69"/>
        <v>117.3</v>
      </c>
      <c r="J259" s="64">
        <f t="shared" si="86"/>
        <v>0</v>
      </c>
      <c r="K259" s="64">
        <f t="shared" si="86"/>
        <v>0</v>
      </c>
    </row>
    <row r="260" spans="1:11" ht="12.75" customHeight="1">
      <c r="A260" s="106" t="s">
        <v>44</v>
      </c>
      <c r="B260" s="41" t="s">
        <v>22</v>
      </c>
      <c r="C260" s="41" t="s">
        <v>68</v>
      </c>
      <c r="D260" s="117" t="s">
        <v>602</v>
      </c>
      <c r="E260" s="41" t="s">
        <v>45</v>
      </c>
      <c r="F260" s="41"/>
      <c r="G260" s="64">
        <f t="shared" si="86"/>
        <v>117.3</v>
      </c>
      <c r="H260" s="64">
        <f t="shared" si="86"/>
        <v>0</v>
      </c>
      <c r="I260" s="12">
        <f t="shared" si="69"/>
        <v>117.3</v>
      </c>
      <c r="J260" s="64">
        <f t="shared" si="86"/>
        <v>0</v>
      </c>
      <c r="K260" s="64">
        <f t="shared" si="86"/>
        <v>0</v>
      </c>
    </row>
    <row r="261" spans="1:11" ht="12.75" customHeight="1">
      <c r="A261" s="106" t="s">
        <v>46</v>
      </c>
      <c r="B261" s="41" t="s">
        <v>22</v>
      </c>
      <c r="C261" s="41" t="s">
        <v>68</v>
      </c>
      <c r="D261" s="117" t="s">
        <v>602</v>
      </c>
      <c r="E261" s="41" t="s">
        <v>53</v>
      </c>
      <c r="F261" s="41"/>
      <c r="G261" s="64">
        <f t="shared" si="86"/>
        <v>117.3</v>
      </c>
      <c r="H261" s="64">
        <f t="shared" si="86"/>
        <v>0</v>
      </c>
      <c r="I261" s="12">
        <f t="shared" si="69"/>
        <v>117.3</v>
      </c>
      <c r="J261" s="64">
        <f t="shared" si="86"/>
        <v>0</v>
      </c>
      <c r="K261" s="64">
        <f t="shared" si="86"/>
        <v>0</v>
      </c>
    </row>
    <row r="262" spans="1:11" ht="12.75" customHeight="1">
      <c r="A262" s="106" t="s">
        <v>16</v>
      </c>
      <c r="B262" s="41" t="s">
        <v>22</v>
      </c>
      <c r="C262" s="41" t="s">
        <v>68</v>
      </c>
      <c r="D262" s="117" t="s">
        <v>602</v>
      </c>
      <c r="E262" s="41" t="s">
        <v>53</v>
      </c>
      <c r="F262" s="41" t="s">
        <v>17</v>
      </c>
      <c r="G262" s="64">
        <v>117.3</v>
      </c>
      <c r="H262" s="64">
        <v>0</v>
      </c>
      <c r="I262" s="12">
        <f t="shared" si="69"/>
        <v>117.3</v>
      </c>
      <c r="J262" s="22">
        <f>'[1]Бюджет 2025 г 1 чтение'!$I$191</f>
        <v>0</v>
      </c>
      <c r="K262" s="22">
        <f>'[1]Бюджет 2025 г 1 чтение'!$J$191</f>
        <v>0</v>
      </c>
    </row>
    <row r="263" spans="1:11" ht="38.25">
      <c r="A263" s="106" t="s">
        <v>633</v>
      </c>
      <c r="B263" s="41" t="s">
        <v>22</v>
      </c>
      <c r="C263" s="41" t="s">
        <v>68</v>
      </c>
      <c r="D263" s="117" t="s">
        <v>611</v>
      </c>
      <c r="E263" s="41"/>
      <c r="F263" s="41"/>
      <c r="G263" s="64">
        <f>G264+G269+G274+G279+G284</f>
        <v>14</v>
      </c>
      <c r="H263" s="64">
        <f>H264+H269+H274+H279+H284</f>
        <v>0</v>
      </c>
      <c r="I263" s="12">
        <f t="shared" si="69"/>
        <v>14</v>
      </c>
      <c r="J263" s="64">
        <f>J264+J269+J274+J279+J284</f>
        <v>6</v>
      </c>
      <c r="K263" s="64">
        <f>K264+K269+K274+K279+K284</f>
        <v>0</v>
      </c>
    </row>
    <row r="264" spans="1:11" ht="53.25" customHeight="1">
      <c r="A264" s="106" t="s">
        <v>634</v>
      </c>
      <c r="B264" s="41" t="s">
        <v>22</v>
      </c>
      <c r="C264" s="41" t="s">
        <v>68</v>
      </c>
      <c r="D264" s="117" t="s">
        <v>612</v>
      </c>
      <c r="E264" s="41"/>
      <c r="F264" s="41"/>
      <c r="G264" s="64">
        <f t="shared" ref="G264:H267" si="87">G265</f>
        <v>0</v>
      </c>
      <c r="H264" s="64">
        <f t="shared" si="87"/>
        <v>0</v>
      </c>
      <c r="I264" s="12">
        <f t="shared" si="69"/>
        <v>0</v>
      </c>
      <c r="J264" s="64">
        <f t="shared" ref="J264:K267" si="88">J265</f>
        <v>0</v>
      </c>
      <c r="K264" s="64">
        <f t="shared" si="88"/>
        <v>0</v>
      </c>
    </row>
    <row r="265" spans="1:11" ht="12.75" customHeight="1">
      <c r="A265" s="106" t="s">
        <v>133</v>
      </c>
      <c r="B265" s="41" t="s">
        <v>22</v>
      </c>
      <c r="C265" s="41" t="s">
        <v>68</v>
      </c>
      <c r="D265" s="117" t="s">
        <v>613</v>
      </c>
      <c r="E265" s="41"/>
      <c r="F265" s="41"/>
      <c r="G265" s="64">
        <f t="shared" si="87"/>
        <v>0</v>
      </c>
      <c r="H265" s="64">
        <f t="shared" si="87"/>
        <v>0</v>
      </c>
      <c r="I265" s="12">
        <f t="shared" si="69"/>
        <v>0</v>
      </c>
      <c r="J265" s="64">
        <f t="shared" si="88"/>
        <v>0</v>
      </c>
      <c r="K265" s="64">
        <f t="shared" si="88"/>
        <v>0</v>
      </c>
    </row>
    <row r="266" spans="1:11" ht="25.5">
      <c r="A266" s="106" t="s">
        <v>44</v>
      </c>
      <c r="B266" s="41" t="s">
        <v>22</v>
      </c>
      <c r="C266" s="41" t="s">
        <v>68</v>
      </c>
      <c r="D266" s="117" t="s">
        <v>613</v>
      </c>
      <c r="E266" s="41" t="s">
        <v>45</v>
      </c>
      <c r="F266" s="41"/>
      <c r="G266" s="64">
        <f t="shared" si="87"/>
        <v>0</v>
      </c>
      <c r="H266" s="64">
        <f t="shared" si="87"/>
        <v>0</v>
      </c>
      <c r="I266" s="12">
        <f t="shared" si="69"/>
        <v>0</v>
      </c>
      <c r="J266" s="64">
        <f t="shared" si="88"/>
        <v>0</v>
      </c>
      <c r="K266" s="64">
        <f t="shared" si="88"/>
        <v>0</v>
      </c>
    </row>
    <row r="267" spans="1:11" ht="38.25">
      <c r="A267" s="106" t="s">
        <v>46</v>
      </c>
      <c r="B267" s="41" t="s">
        <v>22</v>
      </c>
      <c r="C267" s="41" t="s">
        <v>68</v>
      </c>
      <c r="D267" s="117" t="s">
        <v>613</v>
      </c>
      <c r="E267" s="41" t="s">
        <v>53</v>
      </c>
      <c r="F267" s="41"/>
      <c r="G267" s="64">
        <f t="shared" si="87"/>
        <v>0</v>
      </c>
      <c r="H267" s="64">
        <f t="shared" si="87"/>
        <v>0</v>
      </c>
      <c r="I267" s="12">
        <f t="shared" si="69"/>
        <v>0</v>
      </c>
      <c r="J267" s="64">
        <f t="shared" si="88"/>
        <v>0</v>
      </c>
      <c r="K267" s="64">
        <f t="shared" si="88"/>
        <v>0</v>
      </c>
    </row>
    <row r="268" spans="1:11" ht="12.75" customHeight="1">
      <c r="A268" s="106" t="s">
        <v>16</v>
      </c>
      <c r="B268" s="41" t="s">
        <v>22</v>
      </c>
      <c r="C268" s="41" t="s">
        <v>68</v>
      </c>
      <c r="D268" s="117" t="s">
        <v>613</v>
      </c>
      <c r="E268" s="41" t="s">
        <v>53</v>
      </c>
      <c r="F268" s="41" t="s">
        <v>17</v>
      </c>
      <c r="G268" s="64">
        <f>'[1]Бюджет 2025 г 1 чтение'!$H$197</f>
        <v>0</v>
      </c>
      <c r="H268" s="64"/>
      <c r="I268" s="12">
        <f t="shared" si="69"/>
        <v>0</v>
      </c>
      <c r="J268" s="22">
        <f>'[1]Бюджет 2025 г 1 чтение'!$I$197</f>
        <v>0</v>
      </c>
      <c r="K268" s="22">
        <f>'[1]Бюджет 2025 г 1 чтение'!$J$197</f>
        <v>0</v>
      </c>
    </row>
    <row r="269" spans="1:11" ht="51.75" customHeight="1">
      <c r="A269" s="106" t="s">
        <v>635</v>
      </c>
      <c r="B269" s="41" t="s">
        <v>22</v>
      </c>
      <c r="C269" s="41" t="s">
        <v>68</v>
      </c>
      <c r="D269" s="117" t="s">
        <v>614</v>
      </c>
      <c r="E269" s="41"/>
      <c r="F269" s="41"/>
      <c r="G269" s="64">
        <f t="shared" ref="G269:K272" si="89">G270</f>
        <v>10</v>
      </c>
      <c r="H269" s="64">
        <f t="shared" si="89"/>
        <v>0</v>
      </c>
      <c r="I269" s="12">
        <f t="shared" si="69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133</v>
      </c>
      <c r="B270" s="41" t="s">
        <v>22</v>
      </c>
      <c r="C270" s="41" t="s">
        <v>68</v>
      </c>
      <c r="D270" s="117" t="s">
        <v>615</v>
      </c>
      <c r="E270" s="41"/>
      <c r="F270" s="41"/>
      <c r="G270" s="64">
        <f t="shared" si="89"/>
        <v>10</v>
      </c>
      <c r="H270" s="64">
        <f t="shared" si="89"/>
        <v>0</v>
      </c>
      <c r="I270" s="12">
        <f t="shared" si="69"/>
        <v>10</v>
      </c>
      <c r="J270" s="64">
        <f t="shared" si="89"/>
        <v>0</v>
      </c>
      <c r="K270" s="64">
        <f t="shared" si="89"/>
        <v>0</v>
      </c>
    </row>
    <row r="271" spans="1:11" ht="12.75" customHeight="1">
      <c r="A271" s="106" t="s">
        <v>44</v>
      </c>
      <c r="B271" s="41" t="s">
        <v>22</v>
      </c>
      <c r="C271" s="41" t="s">
        <v>68</v>
      </c>
      <c r="D271" s="117" t="s">
        <v>615</v>
      </c>
      <c r="E271" s="41" t="s">
        <v>45</v>
      </c>
      <c r="F271" s="41"/>
      <c r="G271" s="64">
        <f t="shared" si="89"/>
        <v>10</v>
      </c>
      <c r="H271" s="64">
        <f t="shared" si="89"/>
        <v>0</v>
      </c>
      <c r="I271" s="12">
        <f t="shared" si="69"/>
        <v>10</v>
      </c>
      <c r="J271" s="64">
        <f t="shared" si="89"/>
        <v>0</v>
      </c>
      <c r="K271" s="64">
        <f t="shared" si="89"/>
        <v>0</v>
      </c>
    </row>
    <row r="272" spans="1:11" ht="12.75" customHeight="1">
      <c r="A272" s="106" t="s">
        <v>46</v>
      </c>
      <c r="B272" s="41" t="s">
        <v>22</v>
      </c>
      <c r="C272" s="41" t="s">
        <v>68</v>
      </c>
      <c r="D272" s="117" t="s">
        <v>615</v>
      </c>
      <c r="E272" s="41" t="s">
        <v>53</v>
      </c>
      <c r="F272" s="41"/>
      <c r="G272" s="64">
        <f t="shared" si="89"/>
        <v>10</v>
      </c>
      <c r="H272" s="64">
        <f t="shared" si="89"/>
        <v>0</v>
      </c>
      <c r="I272" s="12">
        <f t="shared" si="69"/>
        <v>10</v>
      </c>
      <c r="J272" s="64">
        <f t="shared" si="89"/>
        <v>0</v>
      </c>
      <c r="K272" s="64">
        <f t="shared" si="89"/>
        <v>0</v>
      </c>
    </row>
    <row r="273" spans="1:11" ht="12.75" customHeight="1">
      <c r="A273" s="106" t="s">
        <v>16</v>
      </c>
      <c r="B273" s="41" t="s">
        <v>22</v>
      </c>
      <c r="C273" s="41" t="s">
        <v>68</v>
      </c>
      <c r="D273" s="117" t="s">
        <v>615</v>
      </c>
      <c r="E273" s="41" t="s">
        <v>53</v>
      </c>
      <c r="F273" s="41" t="s">
        <v>17</v>
      </c>
      <c r="G273" s="64">
        <f>'[1]Бюджет 2025 г 1 чтение'!$H$202</f>
        <v>10</v>
      </c>
      <c r="H273" s="64">
        <f>'[4]Поправки февраль'!$I$206</f>
        <v>0</v>
      </c>
      <c r="I273" s="12">
        <f t="shared" si="69"/>
        <v>10</v>
      </c>
      <c r="J273" s="22">
        <f>'[1]Бюджет 2025 г 1 чтение'!$I$202</f>
        <v>0</v>
      </c>
      <c r="K273" s="22">
        <f>'[1]Бюджет 2025 г 1 чтение'!$J$202</f>
        <v>0</v>
      </c>
    </row>
    <row r="274" spans="1:11" ht="51">
      <c r="A274" s="106" t="s">
        <v>636</v>
      </c>
      <c r="B274" s="41" t="s">
        <v>22</v>
      </c>
      <c r="C274" s="41" t="s">
        <v>68</v>
      </c>
      <c r="D274" s="117" t="s">
        <v>616</v>
      </c>
      <c r="E274" s="41"/>
      <c r="F274" s="41"/>
      <c r="G274" s="64">
        <f t="shared" ref="G274:K277" si="90">G275</f>
        <v>2</v>
      </c>
      <c r="H274" s="64">
        <f t="shared" si="90"/>
        <v>0</v>
      </c>
      <c r="I274" s="12">
        <f t="shared" si="69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133</v>
      </c>
      <c r="B275" s="41" t="s">
        <v>22</v>
      </c>
      <c r="C275" s="41" t="s">
        <v>68</v>
      </c>
      <c r="D275" s="117" t="s">
        <v>617</v>
      </c>
      <c r="E275" s="41"/>
      <c r="F275" s="41"/>
      <c r="G275" s="64">
        <f t="shared" si="90"/>
        <v>2</v>
      </c>
      <c r="H275" s="64">
        <f t="shared" si="90"/>
        <v>0</v>
      </c>
      <c r="I275" s="12">
        <f t="shared" si="69"/>
        <v>2</v>
      </c>
      <c r="J275" s="64">
        <f t="shared" si="90"/>
        <v>4</v>
      </c>
      <c r="K275" s="64">
        <f t="shared" si="90"/>
        <v>0</v>
      </c>
    </row>
    <row r="276" spans="1:11" ht="25.5">
      <c r="A276" s="106" t="s">
        <v>44</v>
      </c>
      <c r="B276" s="41" t="s">
        <v>22</v>
      </c>
      <c r="C276" s="41" t="s">
        <v>68</v>
      </c>
      <c r="D276" s="117" t="s">
        <v>617</v>
      </c>
      <c r="E276" s="41" t="s">
        <v>45</v>
      </c>
      <c r="F276" s="41"/>
      <c r="G276" s="64">
        <f t="shared" si="90"/>
        <v>2</v>
      </c>
      <c r="H276" s="64">
        <f t="shared" si="90"/>
        <v>0</v>
      </c>
      <c r="I276" s="12">
        <f t="shared" si="69"/>
        <v>2</v>
      </c>
      <c r="J276" s="64">
        <f t="shared" si="90"/>
        <v>4</v>
      </c>
      <c r="K276" s="64">
        <f t="shared" si="90"/>
        <v>0</v>
      </c>
    </row>
    <row r="277" spans="1:11" ht="38.25">
      <c r="A277" s="106" t="s">
        <v>46</v>
      </c>
      <c r="B277" s="41" t="s">
        <v>22</v>
      </c>
      <c r="C277" s="41" t="s">
        <v>68</v>
      </c>
      <c r="D277" s="117" t="s">
        <v>617</v>
      </c>
      <c r="E277" s="41" t="s">
        <v>53</v>
      </c>
      <c r="F277" s="41"/>
      <c r="G277" s="64">
        <f t="shared" si="90"/>
        <v>2</v>
      </c>
      <c r="H277" s="64">
        <f t="shared" si="90"/>
        <v>0</v>
      </c>
      <c r="I277" s="12">
        <f t="shared" si="69"/>
        <v>2</v>
      </c>
      <c r="J277" s="64">
        <f t="shared" si="90"/>
        <v>4</v>
      </c>
      <c r="K277" s="64">
        <f t="shared" si="90"/>
        <v>0</v>
      </c>
    </row>
    <row r="278" spans="1:11" ht="12.75" customHeight="1">
      <c r="A278" s="106" t="s">
        <v>16</v>
      </c>
      <c r="B278" s="41" t="s">
        <v>22</v>
      </c>
      <c r="C278" s="41" t="s">
        <v>68</v>
      </c>
      <c r="D278" s="117" t="s">
        <v>617</v>
      </c>
      <c r="E278" s="41" t="s">
        <v>53</v>
      </c>
      <c r="F278" s="41" t="s">
        <v>17</v>
      </c>
      <c r="G278" s="64">
        <f>'[1]Бюджет 2025 г 1 чтение'!$H$207</f>
        <v>2</v>
      </c>
      <c r="H278" s="64">
        <f>'[4]Поправки февраль'!$I$211</f>
        <v>0</v>
      </c>
      <c r="I278" s="12">
        <f t="shared" si="69"/>
        <v>2</v>
      </c>
      <c r="J278" s="22">
        <f>'[1]Бюджет 2025 г 1 чтение'!$I$207</f>
        <v>4</v>
      </c>
      <c r="K278" s="22">
        <f>'[1]Бюджет 2025 г 1 чтение'!$J$207</f>
        <v>0</v>
      </c>
    </row>
    <row r="279" spans="1:11" ht="38.25">
      <c r="A279" s="106" t="s">
        <v>637</v>
      </c>
      <c r="B279" s="41" t="s">
        <v>22</v>
      </c>
      <c r="C279" s="41" t="s">
        <v>68</v>
      </c>
      <c r="D279" s="117" t="s">
        <v>618</v>
      </c>
      <c r="E279" s="41"/>
      <c r="F279" s="41"/>
      <c r="G279" s="64">
        <f t="shared" ref="G279:H282" si="91">G280</f>
        <v>1</v>
      </c>
      <c r="H279" s="64">
        <f t="shared" si="91"/>
        <v>0</v>
      </c>
      <c r="I279" s="12">
        <f t="shared" si="69"/>
        <v>1</v>
      </c>
      <c r="J279" s="64">
        <f t="shared" ref="J279:K282" si="92">J280</f>
        <v>1</v>
      </c>
      <c r="K279" s="64">
        <f t="shared" si="92"/>
        <v>0</v>
      </c>
    </row>
    <row r="280" spans="1:11" ht="12.75" customHeight="1">
      <c r="A280" s="106" t="s">
        <v>133</v>
      </c>
      <c r="B280" s="41" t="s">
        <v>22</v>
      </c>
      <c r="C280" s="41" t="s">
        <v>68</v>
      </c>
      <c r="D280" s="117" t="s">
        <v>619</v>
      </c>
      <c r="E280" s="41"/>
      <c r="F280" s="41"/>
      <c r="G280" s="64">
        <f t="shared" si="91"/>
        <v>1</v>
      </c>
      <c r="H280" s="64">
        <f t="shared" si="91"/>
        <v>0</v>
      </c>
      <c r="I280" s="12">
        <f t="shared" si="69"/>
        <v>1</v>
      </c>
      <c r="J280" s="64">
        <f t="shared" si="92"/>
        <v>1</v>
      </c>
      <c r="K280" s="64">
        <f t="shared" si="92"/>
        <v>0</v>
      </c>
    </row>
    <row r="281" spans="1:11" ht="25.5">
      <c r="A281" s="106" t="s">
        <v>44</v>
      </c>
      <c r="B281" s="41" t="s">
        <v>22</v>
      </c>
      <c r="C281" s="41" t="s">
        <v>68</v>
      </c>
      <c r="D281" s="117" t="s">
        <v>619</v>
      </c>
      <c r="E281" s="41" t="s">
        <v>45</v>
      </c>
      <c r="F281" s="41"/>
      <c r="G281" s="64">
        <f t="shared" si="91"/>
        <v>1</v>
      </c>
      <c r="H281" s="64">
        <f t="shared" si="91"/>
        <v>0</v>
      </c>
      <c r="I281" s="12">
        <f t="shared" ref="I281:I344" si="93">G281+H281</f>
        <v>1</v>
      </c>
      <c r="J281" s="64">
        <f t="shared" si="92"/>
        <v>1</v>
      </c>
      <c r="K281" s="64">
        <f t="shared" si="92"/>
        <v>0</v>
      </c>
    </row>
    <row r="282" spans="1:11" ht="38.25">
      <c r="A282" s="106" t="s">
        <v>46</v>
      </c>
      <c r="B282" s="41" t="s">
        <v>22</v>
      </c>
      <c r="C282" s="41" t="s">
        <v>68</v>
      </c>
      <c r="D282" s="117" t="s">
        <v>619</v>
      </c>
      <c r="E282" s="41" t="s">
        <v>53</v>
      </c>
      <c r="F282" s="41"/>
      <c r="G282" s="64">
        <f t="shared" si="91"/>
        <v>1</v>
      </c>
      <c r="H282" s="64">
        <f t="shared" si="91"/>
        <v>0</v>
      </c>
      <c r="I282" s="12">
        <f t="shared" si="93"/>
        <v>1</v>
      </c>
      <c r="J282" s="64">
        <f t="shared" si="92"/>
        <v>1</v>
      </c>
      <c r="K282" s="64">
        <f t="shared" si="92"/>
        <v>0</v>
      </c>
    </row>
    <row r="283" spans="1:11" ht="12.75" customHeight="1">
      <c r="A283" s="106" t="s">
        <v>16</v>
      </c>
      <c r="B283" s="41" t="s">
        <v>22</v>
      </c>
      <c r="C283" s="41" t="s">
        <v>68</v>
      </c>
      <c r="D283" s="117" t="s">
        <v>619</v>
      </c>
      <c r="E283" s="41" t="s">
        <v>53</v>
      </c>
      <c r="F283" s="41" t="s">
        <v>17</v>
      </c>
      <c r="G283" s="64">
        <f>'[1]Бюджет 2025 г 1 чтение'!$H$212</f>
        <v>1</v>
      </c>
      <c r="H283" s="64">
        <f>'[4]Поправки февраль'!$I$216</f>
        <v>0</v>
      </c>
      <c r="I283" s="12">
        <f t="shared" si="93"/>
        <v>1</v>
      </c>
      <c r="J283" s="22">
        <f>'[1]Бюджет 2025 г 1 чтение'!$I$212</f>
        <v>1</v>
      </c>
      <c r="K283" s="22">
        <f>'[1]Бюджет 2025 г 1 чтение'!$J$212</f>
        <v>0</v>
      </c>
    </row>
    <row r="284" spans="1:11" ht="51">
      <c r="A284" s="106" t="s">
        <v>610</v>
      </c>
      <c r="B284" s="41" t="s">
        <v>22</v>
      </c>
      <c r="C284" s="41" t="s">
        <v>68</v>
      </c>
      <c r="D284" s="117" t="s">
        <v>621</v>
      </c>
      <c r="E284" s="41"/>
      <c r="F284" s="41"/>
      <c r="G284" s="64">
        <f t="shared" ref="G284:H287" si="94">G285</f>
        <v>1</v>
      </c>
      <c r="H284" s="64">
        <f t="shared" si="94"/>
        <v>0</v>
      </c>
      <c r="I284" s="12">
        <f t="shared" si="93"/>
        <v>1</v>
      </c>
      <c r="J284" s="64">
        <f t="shared" ref="J284:K287" si="95">J285</f>
        <v>1</v>
      </c>
      <c r="K284" s="64">
        <f t="shared" si="95"/>
        <v>0</v>
      </c>
    </row>
    <row r="285" spans="1:11" ht="12.75" customHeight="1">
      <c r="A285" s="106" t="s">
        <v>133</v>
      </c>
      <c r="B285" s="41" t="s">
        <v>22</v>
      </c>
      <c r="C285" s="41" t="s">
        <v>68</v>
      </c>
      <c r="D285" s="117" t="s">
        <v>620</v>
      </c>
      <c r="E285" s="41"/>
      <c r="F285" s="41"/>
      <c r="G285" s="64">
        <f t="shared" si="94"/>
        <v>1</v>
      </c>
      <c r="H285" s="64">
        <f t="shared" si="94"/>
        <v>0</v>
      </c>
      <c r="I285" s="12">
        <f t="shared" si="93"/>
        <v>1</v>
      </c>
      <c r="J285" s="64">
        <f t="shared" si="95"/>
        <v>1</v>
      </c>
      <c r="K285" s="64">
        <f t="shared" si="95"/>
        <v>0</v>
      </c>
    </row>
    <row r="286" spans="1:11" ht="25.5">
      <c r="A286" s="106" t="s">
        <v>44</v>
      </c>
      <c r="B286" s="41" t="s">
        <v>22</v>
      </c>
      <c r="C286" s="41" t="s">
        <v>68</v>
      </c>
      <c r="D286" s="117" t="s">
        <v>620</v>
      </c>
      <c r="E286" s="41" t="s">
        <v>45</v>
      </c>
      <c r="F286" s="41"/>
      <c r="G286" s="64">
        <f t="shared" si="94"/>
        <v>1</v>
      </c>
      <c r="H286" s="64">
        <f t="shared" si="94"/>
        <v>0</v>
      </c>
      <c r="I286" s="12">
        <f t="shared" si="93"/>
        <v>1</v>
      </c>
      <c r="J286" s="64">
        <f t="shared" si="95"/>
        <v>1</v>
      </c>
      <c r="K286" s="64">
        <f t="shared" si="95"/>
        <v>0</v>
      </c>
    </row>
    <row r="287" spans="1:11" ht="38.25">
      <c r="A287" s="106" t="s">
        <v>46</v>
      </c>
      <c r="B287" s="41" t="s">
        <v>22</v>
      </c>
      <c r="C287" s="41" t="s">
        <v>68</v>
      </c>
      <c r="D287" s="117" t="s">
        <v>620</v>
      </c>
      <c r="E287" s="41" t="s">
        <v>53</v>
      </c>
      <c r="F287" s="41"/>
      <c r="G287" s="64">
        <f t="shared" si="94"/>
        <v>1</v>
      </c>
      <c r="H287" s="64">
        <f t="shared" si="94"/>
        <v>0</v>
      </c>
      <c r="I287" s="12">
        <f t="shared" si="93"/>
        <v>1</v>
      </c>
      <c r="J287" s="64">
        <f t="shared" si="95"/>
        <v>1</v>
      </c>
      <c r="K287" s="64">
        <f t="shared" si="95"/>
        <v>0</v>
      </c>
    </row>
    <row r="288" spans="1:11" ht="12.75" customHeight="1">
      <c r="A288" s="106" t="s">
        <v>16</v>
      </c>
      <c r="B288" s="41" t="s">
        <v>22</v>
      </c>
      <c r="C288" s="41" t="s">
        <v>68</v>
      </c>
      <c r="D288" s="117" t="s">
        <v>620</v>
      </c>
      <c r="E288" s="41" t="s">
        <v>53</v>
      </c>
      <c r="F288" s="41" t="s">
        <v>17</v>
      </c>
      <c r="G288" s="64">
        <f>'[1]Бюджет 2025 г 1 чтение'!$H$217</f>
        <v>1</v>
      </c>
      <c r="H288" s="64">
        <f>'[4]Поправки февраль'!$I$221</f>
        <v>0</v>
      </c>
      <c r="I288" s="12">
        <f t="shared" si="93"/>
        <v>1</v>
      </c>
      <c r="J288" s="22">
        <f>'[1]Бюджет 2025 г 1 чтение'!$I$217</f>
        <v>1</v>
      </c>
      <c r="K288" s="22">
        <f>'[1]Бюджет 2025 г 1 чтение'!$J$217</f>
        <v>0</v>
      </c>
    </row>
    <row r="289" spans="1:11" ht="15" customHeight="1">
      <c r="A289" s="31" t="s">
        <v>115</v>
      </c>
      <c r="B289" s="38" t="s">
        <v>116</v>
      </c>
      <c r="C289" s="38"/>
      <c r="D289" s="32"/>
      <c r="E289" s="38"/>
      <c r="F289" s="38"/>
      <c r="G289" s="15">
        <f t="shared" ref="G289:K289" si="96">G291</f>
        <v>1507.4</v>
      </c>
      <c r="H289" s="15">
        <f t="shared" si="96"/>
        <v>0</v>
      </c>
      <c r="I289" s="12">
        <f t="shared" si="93"/>
        <v>1507.4</v>
      </c>
      <c r="J289" s="15">
        <f t="shared" si="96"/>
        <v>1646.2</v>
      </c>
      <c r="K289" s="15">
        <f t="shared" si="96"/>
        <v>1704.3</v>
      </c>
    </row>
    <row r="290" spans="1:11">
      <c r="A290" s="31" t="s">
        <v>19</v>
      </c>
      <c r="B290" s="38" t="s">
        <v>116</v>
      </c>
      <c r="C290" s="38"/>
      <c r="D290" s="32"/>
      <c r="E290" s="38"/>
      <c r="F290" s="38"/>
      <c r="G290" s="15">
        <f t="shared" ref="G290:K290" si="97">G297+G302</f>
        <v>1507.4</v>
      </c>
      <c r="H290" s="15">
        <f t="shared" si="97"/>
        <v>0</v>
      </c>
      <c r="I290" s="12">
        <f t="shared" si="93"/>
        <v>1507.4</v>
      </c>
      <c r="J290" s="15">
        <f t="shared" si="97"/>
        <v>1646.2</v>
      </c>
      <c r="K290" s="15">
        <f t="shared" si="97"/>
        <v>1704.3</v>
      </c>
    </row>
    <row r="291" spans="1:11" ht="24">
      <c r="A291" s="31" t="s">
        <v>117</v>
      </c>
      <c r="B291" s="38" t="s">
        <v>116</v>
      </c>
      <c r="C291" s="38" t="s">
        <v>118</v>
      </c>
      <c r="D291" s="32"/>
      <c r="E291" s="38"/>
      <c r="F291" s="38"/>
      <c r="G291" s="15">
        <f t="shared" ref="G291:K291" si="98">G292+G298</f>
        <v>1507.4</v>
      </c>
      <c r="H291" s="15">
        <f t="shared" si="98"/>
        <v>0</v>
      </c>
      <c r="I291" s="12">
        <f t="shared" si="93"/>
        <v>1507.4</v>
      </c>
      <c r="J291" s="15">
        <f t="shared" si="98"/>
        <v>1646.2</v>
      </c>
      <c r="K291" s="15">
        <f t="shared" si="98"/>
        <v>1704.3</v>
      </c>
    </row>
    <row r="292" spans="1:11" ht="24" hidden="1">
      <c r="A292" s="69" t="s">
        <v>25</v>
      </c>
      <c r="B292" s="38" t="s">
        <v>116</v>
      </c>
      <c r="C292" s="38" t="s">
        <v>118</v>
      </c>
      <c r="D292" s="11" t="s">
        <v>119</v>
      </c>
      <c r="E292" s="38"/>
      <c r="F292" s="38"/>
      <c r="G292" s="15">
        <f t="shared" ref="G292:J294" si="99">G293</f>
        <v>0</v>
      </c>
      <c r="H292" s="15">
        <f t="shared" si="99"/>
        <v>0</v>
      </c>
      <c r="I292" s="12">
        <f t="shared" si="93"/>
        <v>0</v>
      </c>
      <c r="J292" s="15">
        <f t="shared" si="99"/>
        <v>0</v>
      </c>
      <c r="K292" s="26"/>
    </row>
    <row r="293" spans="1:11" ht="48" hidden="1">
      <c r="A293" s="60" t="s">
        <v>120</v>
      </c>
      <c r="B293" s="39" t="s">
        <v>116</v>
      </c>
      <c r="C293" s="39" t="s">
        <v>118</v>
      </c>
      <c r="D293" s="30" t="s">
        <v>121</v>
      </c>
      <c r="E293" s="39"/>
      <c r="F293" s="39"/>
      <c r="G293" s="16">
        <f t="shared" si="99"/>
        <v>0</v>
      </c>
      <c r="H293" s="16">
        <f t="shared" si="99"/>
        <v>0</v>
      </c>
      <c r="I293" s="12">
        <f t="shared" si="93"/>
        <v>0</v>
      </c>
      <c r="J293" s="16">
        <f t="shared" si="99"/>
        <v>0</v>
      </c>
      <c r="K293" s="26"/>
    </row>
    <row r="294" spans="1:11" hidden="1">
      <c r="A294" s="60" t="s">
        <v>122</v>
      </c>
      <c r="B294" s="39" t="s">
        <v>116</v>
      </c>
      <c r="C294" s="39" t="s">
        <v>118</v>
      </c>
      <c r="D294" s="30" t="s">
        <v>121</v>
      </c>
      <c r="E294" s="39" t="s">
        <v>123</v>
      </c>
      <c r="F294" s="39"/>
      <c r="G294" s="16">
        <f t="shared" si="99"/>
        <v>0</v>
      </c>
      <c r="H294" s="16">
        <f t="shared" si="99"/>
        <v>0</v>
      </c>
      <c r="I294" s="12">
        <f t="shared" si="93"/>
        <v>0</v>
      </c>
      <c r="J294" s="16">
        <f t="shared" si="99"/>
        <v>0</v>
      </c>
      <c r="K294" s="26"/>
    </row>
    <row r="295" spans="1:11" hidden="1">
      <c r="A295" s="60" t="s">
        <v>124</v>
      </c>
      <c r="B295" s="39" t="s">
        <v>116</v>
      </c>
      <c r="C295" s="39" t="s">
        <v>118</v>
      </c>
      <c r="D295" s="30" t="s">
        <v>121</v>
      </c>
      <c r="E295" s="39" t="s">
        <v>125</v>
      </c>
      <c r="F295" s="39"/>
      <c r="G295" s="16">
        <f>G296+G297</f>
        <v>0</v>
      </c>
      <c r="H295" s="16">
        <f>H296+H297</f>
        <v>0</v>
      </c>
      <c r="I295" s="12">
        <f t="shared" si="93"/>
        <v>0</v>
      </c>
      <c r="J295" s="16">
        <f>J296+J297</f>
        <v>0</v>
      </c>
      <c r="K295" s="26"/>
    </row>
    <row r="296" spans="1:11" hidden="1">
      <c r="A296" s="60" t="s">
        <v>18</v>
      </c>
      <c r="B296" s="39" t="s">
        <v>116</v>
      </c>
      <c r="C296" s="39" t="s">
        <v>118</v>
      </c>
      <c r="D296" s="30" t="s">
        <v>121</v>
      </c>
      <c r="E296" s="39" t="s">
        <v>125</v>
      </c>
      <c r="F296" s="39" t="s">
        <v>10</v>
      </c>
      <c r="G296" s="26"/>
      <c r="H296" s="26"/>
      <c r="I296" s="12">
        <f t="shared" si="93"/>
        <v>0</v>
      </c>
      <c r="J296" s="20"/>
      <c r="K296" s="26"/>
    </row>
    <row r="297" spans="1:11" hidden="1">
      <c r="A297" s="60" t="s">
        <v>19</v>
      </c>
      <c r="B297" s="39" t="s">
        <v>116</v>
      </c>
      <c r="C297" s="39" t="s">
        <v>118</v>
      </c>
      <c r="D297" s="30" t="s">
        <v>121</v>
      </c>
      <c r="E297" s="39" t="s">
        <v>125</v>
      </c>
      <c r="F297" s="39" t="s">
        <v>11</v>
      </c>
      <c r="G297" s="26"/>
      <c r="H297" s="26"/>
      <c r="I297" s="12">
        <f t="shared" si="93"/>
        <v>0</v>
      </c>
      <c r="J297" s="20"/>
      <c r="K297" s="26"/>
    </row>
    <row r="298" spans="1:11" ht="24" customHeight="1">
      <c r="A298" s="69" t="s">
        <v>25</v>
      </c>
      <c r="B298" s="38" t="s">
        <v>116</v>
      </c>
      <c r="C298" s="38" t="s">
        <v>118</v>
      </c>
      <c r="D298" s="11" t="s">
        <v>26</v>
      </c>
      <c r="E298" s="38"/>
      <c r="F298" s="38"/>
      <c r="G298" s="16">
        <f t="shared" ref="G298:K301" si="100">G299</f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 ht="48.75" customHeight="1">
      <c r="A299" s="60" t="s">
        <v>120</v>
      </c>
      <c r="B299" s="39" t="s">
        <v>116</v>
      </c>
      <c r="C299" s="39" t="s">
        <v>118</v>
      </c>
      <c r="D299" s="30" t="s">
        <v>126</v>
      </c>
      <c r="E299" s="39"/>
      <c r="F299" s="39"/>
      <c r="G299" s="16">
        <f>G300</f>
        <v>1507.4</v>
      </c>
      <c r="H299" s="16">
        <f>H300</f>
        <v>0</v>
      </c>
      <c r="I299" s="12">
        <f t="shared" si="93"/>
        <v>1507.4</v>
      </c>
      <c r="J299" s="16">
        <f t="shared" si="100"/>
        <v>1646.2</v>
      </c>
      <c r="K299" s="16">
        <f t="shared" si="100"/>
        <v>1704.3</v>
      </c>
    </row>
    <row r="300" spans="1:11">
      <c r="A300" s="60" t="s">
        <v>122</v>
      </c>
      <c r="B300" s="39" t="s">
        <v>116</v>
      </c>
      <c r="C300" s="39" t="s">
        <v>118</v>
      </c>
      <c r="D300" s="30" t="s">
        <v>126</v>
      </c>
      <c r="E300" s="39" t="s">
        <v>123</v>
      </c>
      <c r="F300" s="39"/>
      <c r="G300" s="16">
        <f t="shared" si="100"/>
        <v>1507.4</v>
      </c>
      <c r="H300" s="16">
        <f t="shared" si="100"/>
        <v>0</v>
      </c>
      <c r="I300" s="12">
        <f t="shared" si="93"/>
        <v>1507.4</v>
      </c>
      <c r="J300" s="16">
        <f t="shared" si="100"/>
        <v>1646.2</v>
      </c>
      <c r="K300" s="16">
        <f t="shared" si="100"/>
        <v>1704.3</v>
      </c>
    </row>
    <row r="301" spans="1:11">
      <c r="A301" s="60" t="s">
        <v>124</v>
      </c>
      <c r="B301" s="39" t="s">
        <v>116</v>
      </c>
      <c r="C301" s="39" t="s">
        <v>118</v>
      </c>
      <c r="D301" s="30" t="s">
        <v>126</v>
      </c>
      <c r="E301" s="39" t="s">
        <v>125</v>
      </c>
      <c r="F301" s="39"/>
      <c r="G301" s="16">
        <f t="shared" si="100"/>
        <v>1507.4</v>
      </c>
      <c r="H301" s="16">
        <f t="shared" si="100"/>
        <v>0</v>
      </c>
      <c r="I301" s="12">
        <f t="shared" si="93"/>
        <v>1507.4</v>
      </c>
      <c r="J301" s="16">
        <f t="shared" si="100"/>
        <v>1646.2</v>
      </c>
      <c r="K301" s="16">
        <f t="shared" si="100"/>
        <v>1704.3</v>
      </c>
    </row>
    <row r="302" spans="1:11">
      <c r="A302" s="60" t="s">
        <v>19</v>
      </c>
      <c r="B302" s="39" t="s">
        <v>116</v>
      </c>
      <c r="C302" s="39" t="s">
        <v>118</v>
      </c>
      <c r="D302" s="30" t="s">
        <v>126</v>
      </c>
      <c r="E302" s="39" t="s">
        <v>125</v>
      </c>
      <c r="F302" s="39" t="s">
        <v>11</v>
      </c>
      <c r="G302" s="19">
        <f>'[3]Бюджет 2025 г 2 чтение'!$H$603</f>
        <v>1507.4</v>
      </c>
      <c r="H302" s="19">
        <f>'[4]Поправки февраль'!$I$611</f>
        <v>0</v>
      </c>
      <c r="I302" s="12">
        <f t="shared" si="93"/>
        <v>1507.4</v>
      </c>
      <c r="J302" s="20">
        <f>'[3]Бюджет 2025 г 2 чтение'!$I$603</f>
        <v>1646.2</v>
      </c>
      <c r="K302" s="19">
        <f>'[3]Бюджет 2025 г 2 чтение'!$J$603</f>
        <v>1704.3</v>
      </c>
    </row>
    <row r="303" spans="1:11" ht="37.5" customHeight="1">
      <c r="A303" s="69" t="s">
        <v>127</v>
      </c>
      <c r="B303" s="38" t="s">
        <v>128</v>
      </c>
      <c r="C303" s="38"/>
      <c r="D303" s="32"/>
      <c r="E303" s="38"/>
      <c r="F303" s="38"/>
      <c r="G303" s="15">
        <f t="shared" ref="G303:K303" si="101">G306</f>
        <v>2580.1999999999998</v>
      </c>
      <c r="H303" s="15">
        <f t="shared" si="101"/>
        <v>0</v>
      </c>
      <c r="I303" s="12">
        <f t="shared" si="93"/>
        <v>2580.1999999999998</v>
      </c>
      <c r="J303" s="15">
        <f t="shared" si="101"/>
        <v>2302.5</v>
      </c>
      <c r="K303" s="15">
        <f t="shared" si="101"/>
        <v>2130</v>
      </c>
    </row>
    <row r="304" spans="1:11">
      <c r="A304" s="10" t="s">
        <v>16</v>
      </c>
      <c r="B304" s="39" t="s">
        <v>128</v>
      </c>
      <c r="C304" s="39"/>
      <c r="D304" s="30"/>
      <c r="E304" s="39"/>
      <c r="F304" s="39" t="s">
        <v>17</v>
      </c>
      <c r="G304" s="16">
        <f>G311+G316+G329+G332+G335+G324+G319+G339+G342</f>
        <v>2580.1999999999998</v>
      </c>
      <c r="H304" s="16"/>
      <c r="I304" s="12">
        <f t="shared" si="93"/>
        <v>2580.1999999999998</v>
      </c>
      <c r="J304" s="16">
        <f t="shared" ref="J304:K304" si="102">J311+J316+J329+J332+J335+J324+J319+J339+J342</f>
        <v>2302.5</v>
      </c>
      <c r="K304" s="16">
        <f t="shared" si="102"/>
        <v>2130</v>
      </c>
    </row>
    <row r="305" spans="1:11" hidden="1">
      <c r="A305" s="10" t="s">
        <v>18</v>
      </c>
      <c r="B305" s="39" t="s">
        <v>128</v>
      </c>
      <c r="C305" s="39"/>
      <c r="D305" s="30"/>
      <c r="E305" s="39"/>
      <c r="F305" s="39" t="s">
        <v>10</v>
      </c>
      <c r="G305" s="26"/>
      <c r="H305" s="26"/>
      <c r="I305" s="12">
        <f t="shared" si="93"/>
        <v>0</v>
      </c>
      <c r="J305" s="12" t="e">
        <f>E305+#REF!</f>
        <v>#REF!</v>
      </c>
      <c r="K305" s="26"/>
    </row>
    <row r="306" spans="1:11" ht="51.75" customHeight="1">
      <c r="A306" s="69" t="s">
        <v>129</v>
      </c>
      <c r="B306" s="39" t="s">
        <v>128</v>
      </c>
      <c r="C306" s="39" t="s">
        <v>130</v>
      </c>
      <c r="D306" s="30"/>
      <c r="E306" s="39"/>
      <c r="F306" s="39"/>
      <c r="G306" s="16">
        <f t="shared" ref="G306:K306" si="103">G307+G312+G325+G320</f>
        <v>2580.1999999999998</v>
      </c>
      <c r="H306" s="16">
        <f t="shared" si="103"/>
        <v>0</v>
      </c>
      <c r="I306" s="12">
        <f t="shared" si="93"/>
        <v>2580.1999999999998</v>
      </c>
      <c r="J306" s="16">
        <f t="shared" si="103"/>
        <v>2302.5</v>
      </c>
      <c r="K306" s="16">
        <f t="shared" si="103"/>
        <v>2130</v>
      </c>
    </row>
    <row r="307" spans="1:11" ht="60" hidden="1" customHeight="1">
      <c r="A307" s="33" t="s">
        <v>131</v>
      </c>
      <c r="B307" s="18" t="s">
        <v>128</v>
      </c>
      <c r="C307" s="18" t="s">
        <v>130</v>
      </c>
      <c r="D307" s="35" t="s">
        <v>132</v>
      </c>
      <c r="E307" s="40"/>
      <c r="F307" s="40"/>
      <c r="G307" s="16">
        <f t="shared" ref="G307:J310" si="104">G308</f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133</v>
      </c>
      <c r="B308" s="18" t="s">
        <v>128</v>
      </c>
      <c r="C308" s="18" t="s">
        <v>130</v>
      </c>
      <c r="D308" s="35" t="s">
        <v>134</v>
      </c>
      <c r="E308" s="39"/>
      <c r="F308" s="39"/>
      <c r="G308" s="16">
        <f t="shared" si="104"/>
        <v>0</v>
      </c>
      <c r="H308" s="16">
        <f t="shared" si="104"/>
        <v>0</v>
      </c>
      <c r="I308" s="12">
        <f t="shared" si="93"/>
        <v>0</v>
      </c>
      <c r="J308" s="16">
        <f t="shared" si="104"/>
        <v>0</v>
      </c>
      <c r="K308" s="26"/>
    </row>
    <row r="309" spans="1:11" ht="26.25" hidden="1" customHeight="1">
      <c r="A309" s="17" t="s">
        <v>44</v>
      </c>
      <c r="B309" s="18" t="s">
        <v>128</v>
      </c>
      <c r="C309" s="18" t="s">
        <v>130</v>
      </c>
      <c r="D309" s="35" t="s">
        <v>134</v>
      </c>
      <c r="E309" s="39" t="s">
        <v>45</v>
      </c>
      <c r="F309" s="39"/>
      <c r="G309" s="16">
        <f t="shared" si="104"/>
        <v>0</v>
      </c>
      <c r="H309" s="16">
        <f t="shared" si="104"/>
        <v>0</v>
      </c>
      <c r="I309" s="12">
        <f t="shared" si="93"/>
        <v>0</v>
      </c>
      <c r="J309" s="16">
        <f t="shared" si="104"/>
        <v>0</v>
      </c>
      <c r="K309" s="26"/>
    </row>
    <row r="310" spans="1:11" ht="36" hidden="1">
      <c r="A310" s="17" t="s">
        <v>46</v>
      </c>
      <c r="B310" s="18" t="s">
        <v>128</v>
      </c>
      <c r="C310" s="18" t="s">
        <v>130</v>
      </c>
      <c r="D310" s="35" t="s">
        <v>134</v>
      </c>
      <c r="E310" s="39" t="s">
        <v>53</v>
      </c>
      <c r="F310" s="39"/>
      <c r="G310" s="16">
        <f t="shared" si="104"/>
        <v>0</v>
      </c>
      <c r="H310" s="16">
        <f t="shared" si="104"/>
        <v>0</v>
      </c>
      <c r="I310" s="12">
        <f t="shared" si="93"/>
        <v>0</v>
      </c>
      <c r="J310" s="16">
        <f t="shared" si="104"/>
        <v>0</v>
      </c>
      <c r="K310" s="26"/>
    </row>
    <row r="311" spans="1:11" hidden="1">
      <c r="A311" s="17" t="s">
        <v>16</v>
      </c>
      <c r="B311" s="18" t="s">
        <v>128</v>
      </c>
      <c r="C311" s="18" t="s">
        <v>130</v>
      </c>
      <c r="D311" s="35" t="s">
        <v>134</v>
      </c>
      <c r="E311" s="39" t="s">
        <v>53</v>
      </c>
      <c r="F311" s="39" t="s">
        <v>17</v>
      </c>
      <c r="G311" s="19"/>
      <c r="H311" s="19"/>
      <c r="I311" s="12">
        <f t="shared" si="93"/>
        <v>0</v>
      </c>
      <c r="J311" s="20"/>
      <c r="K311" s="26"/>
    </row>
    <row r="312" spans="1:11" ht="60" hidden="1">
      <c r="A312" s="13" t="s">
        <v>135</v>
      </c>
      <c r="B312" s="39" t="s">
        <v>128</v>
      </c>
      <c r="C312" s="39" t="s">
        <v>130</v>
      </c>
      <c r="D312" s="30" t="s">
        <v>136</v>
      </c>
      <c r="E312" s="39"/>
      <c r="F312" s="39"/>
      <c r="G312" s="16">
        <f t="shared" ref="G312:K312" si="105">G313</f>
        <v>0</v>
      </c>
      <c r="H312" s="16">
        <f t="shared" si="105"/>
        <v>0</v>
      </c>
      <c r="I312" s="12">
        <f t="shared" si="93"/>
        <v>0</v>
      </c>
      <c r="J312" s="16">
        <f t="shared" si="105"/>
        <v>0</v>
      </c>
      <c r="K312" s="16">
        <f t="shared" si="105"/>
        <v>0</v>
      </c>
    </row>
    <row r="313" spans="1:11" ht="15.75" hidden="1" customHeight="1">
      <c r="A313" s="17" t="s">
        <v>133</v>
      </c>
      <c r="B313" s="40" t="s">
        <v>128</v>
      </c>
      <c r="C313" s="40" t="s">
        <v>130</v>
      </c>
      <c r="D313" s="35" t="s">
        <v>137</v>
      </c>
      <c r="E313" s="40"/>
      <c r="F313" s="40"/>
      <c r="G313" s="36">
        <f t="shared" ref="G313:K313" si="106">G314+G317</f>
        <v>0</v>
      </c>
      <c r="H313" s="36">
        <f t="shared" si="106"/>
        <v>0</v>
      </c>
      <c r="I313" s="12">
        <f t="shared" si="93"/>
        <v>0</v>
      </c>
      <c r="J313" s="36">
        <f t="shared" si="106"/>
        <v>0</v>
      </c>
      <c r="K313" s="36">
        <f t="shared" si="106"/>
        <v>0</v>
      </c>
    </row>
    <row r="314" spans="1:11" ht="27.75" hidden="1" customHeight="1">
      <c r="A314" s="17" t="s">
        <v>44</v>
      </c>
      <c r="B314" s="39" t="s">
        <v>128</v>
      </c>
      <c r="C314" s="39" t="s">
        <v>130</v>
      </c>
      <c r="D314" s="35" t="s">
        <v>137</v>
      </c>
      <c r="E314" s="39" t="s">
        <v>45</v>
      </c>
      <c r="F314" s="39"/>
      <c r="G314" s="16">
        <f t="shared" ref="G314:K315" si="107">G315</f>
        <v>0</v>
      </c>
      <c r="H314" s="16">
        <f t="shared" si="107"/>
        <v>0</v>
      </c>
      <c r="I314" s="12">
        <f t="shared" si="93"/>
        <v>0</v>
      </c>
      <c r="J314" s="16">
        <f t="shared" si="107"/>
        <v>0</v>
      </c>
      <c r="K314" s="16">
        <f t="shared" si="107"/>
        <v>0</v>
      </c>
    </row>
    <row r="315" spans="1:11" ht="36" hidden="1">
      <c r="A315" s="17" t="s">
        <v>46</v>
      </c>
      <c r="B315" s="39" t="s">
        <v>128</v>
      </c>
      <c r="C315" s="39" t="s">
        <v>130</v>
      </c>
      <c r="D315" s="35" t="s">
        <v>137</v>
      </c>
      <c r="E315" s="39" t="s">
        <v>53</v>
      </c>
      <c r="F315" s="39"/>
      <c r="G315" s="16">
        <f t="shared" si="107"/>
        <v>0</v>
      </c>
      <c r="H315" s="16">
        <f t="shared" si="107"/>
        <v>0</v>
      </c>
      <c r="I315" s="12">
        <f t="shared" si="93"/>
        <v>0</v>
      </c>
      <c r="J315" s="16">
        <f t="shared" si="107"/>
        <v>0</v>
      </c>
      <c r="K315" s="16">
        <f t="shared" si="107"/>
        <v>0</v>
      </c>
    </row>
    <row r="316" spans="1:11" hidden="1">
      <c r="A316" s="17" t="s">
        <v>16</v>
      </c>
      <c r="B316" s="39" t="s">
        <v>128</v>
      </c>
      <c r="C316" s="39" t="s">
        <v>130</v>
      </c>
      <c r="D316" s="35" t="s">
        <v>137</v>
      </c>
      <c r="E316" s="39" t="s">
        <v>53</v>
      </c>
      <c r="F316" s="39" t="s">
        <v>17</v>
      </c>
      <c r="G316" s="16"/>
      <c r="H316" s="16"/>
      <c r="I316" s="12">
        <f t="shared" si="93"/>
        <v>0</v>
      </c>
      <c r="J316" s="20"/>
      <c r="K316" s="26"/>
    </row>
    <row r="317" spans="1:11" ht="27.75" hidden="1" customHeight="1">
      <c r="A317" s="74" t="s">
        <v>73</v>
      </c>
      <c r="B317" s="41" t="s">
        <v>128</v>
      </c>
      <c r="C317" s="41" t="s">
        <v>130</v>
      </c>
      <c r="D317" s="42" t="s">
        <v>137</v>
      </c>
      <c r="E317" s="41" t="s">
        <v>74</v>
      </c>
      <c r="F317" s="41"/>
      <c r="G317" s="16">
        <f t="shared" ref="G317:K318" si="108">G318</f>
        <v>0</v>
      </c>
      <c r="H317" s="16">
        <f t="shared" si="108"/>
        <v>0</v>
      </c>
      <c r="I317" s="12">
        <f t="shared" si="93"/>
        <v>0</v>
      </c>
      <c r="J317" s="16">
        <f t="shared" si="108"/>
        <v>0</v>
      </c>
      <c r="K317" s="16">
        <f t="shared" si="108"/>
        <v>0</v>
      </c>
    </row>
    <row r="318" spans="1:11" ht="24.75" hidden="1" customHeight="1">
      <c r="A318" s="74" t="s">
        <v>75</v>
      </c>
      <c r="B318" s="41" t="s">
        <v>128</v>
      </c>
      <c r="C318" s="41" t="s">
        <v>130</v>
      </c>
      <c r="D318" s="42" t="s">
        <v>137</v>
      </c>
      <c r="E318" s="41" t="s">
        <v>76</v>
      </c>
      <c r="F318" s="41"/>
      <c r="G318" s="16">
        <f t="shared" si="108"/>
        <v>0</v>
      </c>
      <c r="H318" s="16">
        <f t="shared" si="108"/>
        <v>0</v>
      </c>
      <c r="I318" s="12">
        <f t="shared" si="93"/>
        <v>0</v>
      </c>
      <c r="J318" s="16">
        <f t="shared" si="108"/>
        <v>0</v>
      </c>
      <c r="K318" s="16">
        <f t="shared" si="108"/>
        <v>0</v>
      </c>
    </row>
    <row r="319" spans="1:11" hidden="1">
      <c r="A319" s="23" t="s">
        <v>16</v>
      </c>
      <c r="B319" s="41" t="s">
        <v>128</v>
      </c>
      <c r="C319" s="41" t="s">
        <v>130</v>
      </c>
      <c r="D319" s="42" t="s">
        <v>137</v>
      </c>
      <c r="E319" s="41" t="s">
        <v>76</v>
      </c>
      <c r="F319" s="41" t="s">
        <v>17</v>
      </c>
      <c r="G319" s="16"/>
      <c r="H319" s="16"/>
      <c r="I319" s="12">
        <f t="shared" si="93"/>
        <v>0</v>
      </c>
      <c r="J319" s="20"/>
      <c r="K319" s="26"/>
    </row>
    <row r="320" spans="1:11" ht="63.75" hidden="1">
      <c r="A320" s="43" t="s">
        <v>138</v>
      </c>
      <c r="B320" s="39" t="s">
        <v>128</v>
      </c>
      <c r="C320" s="39" t="s">
        <v>130</v>
      </c>
      <c r="D320" s="35" t="s">
        <v>139</v>
      </c>
      <c r="E320" s="39"/>
      <c r="F320" s="39"/>
      <c r="G320" s="16">
        <f>G322</f>
        <v>0</v>
      </c>
      <c r="H320" s="16">
        <f>H322</f>
        <v>0</v>
      </c>
      <c r="I320" s="12">
        <f t="shared" si="93"/>
        <v>0</v>
      </c>
      <c r="J320" s="16">
        <f>J322</f>
        <v>0</v>
      </c>
      <c r="K320" s="26"/>
    </row>
    <row r="321" spans="1:11" hidden="1">
      <c r="A321" s="23" t="s">
        <v>133</v>
      </c>
      <c r="B321" s="39" t="s">
        <v>128</v>
      </c>
      <c r="C321" s="39" t="s">
        <v>130</v>
      </c>
      <c r="D321" s="35" t="s">
        <v>140</v>
      </c>
      <c r="E321" s="39"/>
      <c r="F321" s="39"/>
      <c r="G321" s="16">
        <f t="shared" ref="G321:J323" si="109">G322</f>
        <v>0</v>
      </c>
      <c r="H321" s="16">
        <f t="shared" si="109"/>
        <v>0</v>
      </c>
      <c r="I321" s="12">
        <f t="shared" si="93"/>
        <v>0</v>
      </c>
      <c r="J321" s="16">
        <f t="shared" si="109"/>
        <v>0</v>
      </c>
      <c r="K321" s="26"/>
    </row>
    <row r="322" spans="1:11" ht="25.5" hidden="1">
      <c r="A322" s="23" t="s">
        <v>44</v>
      </c>
      <c r="B322" s="39" t="s">
        <v>128</v>
      </c>
      <c r="C322" s="39" t="s">
        <v>130</v>
      </c>
      <c r="D322" s="35" t="s">
        <v>140</v>
      </c>
      <c r="E322" s="39" t="s">
        <v>45</v>
      </c>
      <c r="F322" s="39"/>
      <c r="G322" s="16">
        <f t="shared" si="109"/>
        <v>0</v>
      </c>
      <c r="H322" s="16">
        <f t="shared" si="109"/>
        <v>0</v>
      </c>
      <c r="I322" s="12">
        <f t="shared" si="93"/>
        <v>0</v>
      </c>
      <c r="J322" s="16">
        <f t="shared" si="109"/>
        <v>0</v>
      </c>
      <c r="K322" s="26"/>
    </row>
    <row r="323" spans="1:11" ht="38.25" hidden="1">
      <c r="A323" s="23" t="s">
        <v>46</v>
      </c>
      <c r="B323" s="39" t="s">
        <v>128</v>
      </c>
      <c r="C323" s="39" t="s">
        <v>130</v>
      </c>
      <c r="D323" s="35" t="s">
        <v>140</v>
      </c>
      <c r="E323" s="39" t="s">
        <v>53</v>
      </c>
      <c r="F323" s="39"/>
      <c r="G323" s="16">
        <f t="shared" si="109"/>
        <v>0</v>
      </c>
      <c r="H323" s="16">
        <f t="shared" si="109"/>
        <v>0</v>
      </c>
      <c r="I323" s="12">
        <f t="shared" si="93"/>
        <v>0</v>
      </c>
      <c r="J323" s="16">
        <f t="shared" si="109"/>
        <v>0</v>
      </c>
      <c r="K323" s="26"/>
    </row>
    <row r="324" spans="1:11" hidden="1">
      <c r="A324" s="23" t="s">
        <v>16</v>
      </c>
      <c r="B324" s="39" t="s">
        <v>128</v>
      </c>
      <c r="C324" s="39" t="s">
        <v>130</v>
      </c>
      <c r="D324" s="35" t="s">
        <v>140</v>
      </c>
      <c r="E324" s="39" t="s">
        <v>53</v>
      </c>
      <c r="F324" s="39" t="s">
        <v>17</v>
      </c>
      <c r="G324" s="16"/>
      <c r="H324" s="16"/>
      <c r="I324" s="12">
        <f t="shared" si="93"/>
        <v>0</v>
      </c>
      <c r="J324" s="20"/>
      <c r="K324" s="26"/>
    </row>
    <row r="325" spans="1:11" ht="24">
      <c r="A325" s="13" t="s">
        <v>25</v>
      </c>
      <c r="B325" s="39" t="s">
        <v>128</v>
      </c>
      <c r="C325" s="39" t="s">
        <v>130</v>
      </c>
      <c r="D325" s="30" t="s">
        <v>26</v>
      </c>
      <c r="E325" s="39"/>
      <c r="F325" s="39"/>
      <c r="G325" s="16">
        <f>G326+G336</f>
        <v>2580.1999999999998</v>
      </c>
      <c r="H325" s="16">
        <f>H326+H336</f>
        <v>0</v>
      </c>
      <c r="I325" s="12">
        <f t="shared" si="93"/>
        <v>2580.1999999999998</v>
      </c>
      <c r="J325" s="16">
        <f t="shared" ref="J325:K325" si="110">J326+J336</f>
        <v>2302.5</v>
      </c>
      <c r="K325" s="16">
        <f t="shared" si="110"/>
        <v>2130</v>
      </c>
    </row>
    <row r="326" spans="1:11" ht="36.75" customHeight="1">
      <c r="A326" s="158" t="s">
        <v>141</v>
      </c>
      <c r="B326" s="40" t="s">
        <v>128</v>
      </c>
      <c r="C326" s="40" t="s">
        <v>130</v>
      </c>
      <c r="D326" s="30" t="s">
        <v>142</v>
      </c>
      <c r="E326" s="40"/>
      <c r="F326" s="40"/>
      <c r="G326" s="16">
        <f t="shared" ref="G326:K326" si="111">G327+G330+G333</f>
        <v>2490.1999999999998</v>
      </c>
      <c r="H326" s="16">
        <f t="shared" si="111"/>
        <v>0</v>
      </c>
      <c r="I326" s="12">
        <f t="shared" si="93"/>
        <v>2490.1999999999998</v>
      </c>
      <c r="J326" s="16">
        <f t="shared" si="111"/>
        <v>2272.5</v>
      </c>
      <c r="K326" s="16">
        <f t="shared" si="111"/>
        <v>2100</v>
      </c>
    </row>
    <row r="327" spans="1:11" ht="72.75" customHeight="1">
      <c r="A327" s="17" t="s">
        <v>29</v>
      </c>
      <c r="B327" s="39" t="s">
        <v>128</v>
      </c>
      <c r="C327" s="39" t="s">
        <v>130</v>
      </c>
      <c r="D327" s="30" t="s">
        <v>142</v>
      </c>
      <c r="E327" s="39" t="s">
        <v>30</v>
      </c>
      <c r="F327" s="39"/>
      <c r="G327" s="16">
        <f t="shared" ref="G327:K328" si="112">G328</f>
        <v>2280</v>
      </c>
      <c r="H327" s="16">
        <f t="shared" si="112"/>
        <v>0</v>
      </c>
      <c r="I327" s="12">
        <f t="shared" si="93"/>
        <v>2280</v>
      </c>
      <c r="J327" s="16">
        <f t="shared" si="112"/>
        <v>2072.5</v>
      </c>
      <c r="K327" s="16">
        <f t="shared" si="112"/>
        <v>2000</v>
      </c>
    </row>
    <row r="328" spans="1:11" ht="27.75" customHeight="1">
      <c r="A328" s="17" t="s">
        <v>143</v>
      </c>
      <c r="B328" s="39" t="s">
        <v>128</v>
      </c>
      <c r="C328" s="39" t="s">
        <v>130</v>
      </c>
      <c r="D328" s="30" t="s">
        <v>142</v>
      </c>
      <c r="E328" s="39" t="s">
        <v>144</v>
      </c>
      <c r="F328" s="39"/>
      <c r="G328" s="16">
        <f t="shared" si="112"/>
        <v>2280</v>
      </c>
      <c r="H328" s="16">
        <f t="shared" si="112"/>
        <v>0</v>
      </c>
      <c r="I328" s="12">
        <f t="shared" si="93"/>
        <v>2280</v>
      </c>
      <c r="J328" s="16">
        <f t="shared" si="112"/>
        <v>2072.5</v>
      </c>
      <c r="K328" s="16">
        <f t="shared" si="112"/>
        <v>2000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144</v>
      </c>
      <c r="F329" s="39" t="s">
        <v>17</v>
      </c>
      <c r="G329" s="64">
        <f>'[1]Бюджет 2025 г 1 чтение'!$H$223</f>
        <v>2280</v>
      </c>
      <c r="H329" s="64">
        <f>'[4]Поправки февраль'!$I$227</f>
        <v>0</v>
      </c>
      <c r="I329" s="12">
        <f t="shared" si="93"/>
        <v>2280</v>
      </c>
      <c r="J329" s="22">
        <f>'[1]Бюджет 2025 г 1 чтение'!$I$223</f>
        <v>2072.5</v>
      </c>
      <c r="K329" s="22">
        <f>'[1]Бюджет 2025 г 1 чтение'!$J$223</f>
        <v>2000</v>
      </c>
    </row>
    <row r="330" spans="1:11" ht="27.75" customHeight="1">
      <c r="A330" s="17" t="s">
        <v>44</v>
      </c>
      <c r="B330" s="39" t="s">
        <v>128</v>
      </c>
      <c r="C330" s="39" t="s">
        <v>130</v>
      </c>
      <c r="D330" s="30" t="s">
        <v>142</v>
      </c>
      <c r="E330" s="39" t="s">
        <v>45</v>
      </c>
      <c r="F330" s="39"/>
      <c r="G330" s="16">
        <f t="shared" ref="G330:K331" si="113">G331</f>
        <v>205.2</v>
      </c>
      <c r="H330" s="16">
        <f t="shared" si="113"/>
        <v>0</v>
      </c>
      <c r="I330" s="12">
        <f t="shared" si="93"/>
        <v>205.2</v>
      </c>
      <c r="J330" s="16">
        <f>J331</f>
        <v>200</v>
      </c>
      <c r="K330" s="16">
        <f t="shared" ref="K330" si="114">K331</f>
        <v>100</v>
      </c>
    </row>
    <row r="331" spans="1:11" ht="27.75" customHeight="1">
      <c r="A331" s="17" t="s">
        <v>46</v>
      </c>
      <c r="B331" s="39" t="s">
        <v>128</v>
      </c>
      <c r="C331" s="39" t="s">
        <v>130</v>
      </c>
      <c r="D331" s="30" t="s">
        <v>142</v>
      </c>
      <c r="E331" s="39" t="s">
        <v>53</v>
      </c>
      <c r="F331" s="39"/>
      <c r="G331" s="16">
        <f t="shared" si="113"/>
        <v>205.2</v>
      </c>
      <c r="H331" s="16">
        <f t="shared" si="113"/>
        <v>0</v>
      </c>
      <c r="I331" s="12">
        <f t="shared" si="93"/>
        <v>205.2</v>
      </c>
      <c r="J331" s="16">
        <f t="shared" si="113"/>
        <v>200</v>
      </c>
      <c r="K331" s="16">
        <f t="shared" si="113"/>
        <v>100</v>
      </c>
    </row>
    <row r="332" spans="1:11">
      <c r="A332" s="17" t="s">
        <v>16</v>
      </c>
      <c r="B332" s="39" t="s">
        <v>128</v>
      </c>
      <c r="C332" s="39" t="s">
        <v>130</v>
      </c>
      <c r="D332" s="30" t="s">
        <v>142</v>
      </c>
      <c r="E332" s="39" t="s">
        <v>53</v>
      </c>
      <c r="F332" s="39" t="s">
        <v>17</v>
      </c>
      <c r="G332" s="64">
        <f>'[1]Бюджет 2025 г 1 чтение'!$H$226</f>
        <v>205.2</v>
      </c>
      <c r="H332" s="64">
        <f>'[4]Поправки февраль'!$I$230</f>
        <v>0</v>
      </c>
      <c r="I332" s="12">
        <f t="shared" si="93"/>
        <v>205.2</v>
      </c>
      <c r="J332" s="22">
        <f>'[1]Бюджет 2025 г 1 чтение'!$I$226</f>
        <v>200</v>
      </c>
      <c r="K332" s="22">
        <f>'[1]Бюджет 2025 г 1 чтение'!$J$226</f>
        <v>100</v>
      </c>
    </row>
    <row r="333" spans="1:11">
      <c r="A333" s="17" t="s">
        <v>56</v>
      </c>
      <c r="B333" s="39" t="s">
        <v>128</v>
      </c>
      <c r="C333" s="39" t="s">
        <v>130</v>
      </c>
      <c r="D333" s="30" t="s">
        <v>142</v>
      </c>
      <c r="E333" s="39" t="s">
        <v>57</v>
      </c>
      <c r="F333" s="39"/>
      <c r="G333" s="16">
        <f t="shared" ref="G333:K334" si="115">G334</f>
        <v>5</v>
      </c>
      <c r="H333" s="16">
        <f t="shared" si="115"/>
        <v>0</v>
      </c>
      <c r="I333" s="12">
        <f t="shared" si="93"/>
        <v>5</v>
      </c>
      <c r="J333" s="16">
        <f t="shared" si="115"/>
        <v>0</v>
      </c>
      <c r="K333" s="16">
        <f t="shared" si="115"/>
        <v>0</v>
      </c>
    </row>
    <row r="334" spans="1:11" ht="14.25" customHeight="1">
      <c r="A334" s="17" t="s">
        <v>79</v>
      </c>
      <c r="B334" s="39" t="s">
        <v>128</v>
      </c>
      <c r="C334" s="39" t="s">
        <v>130</v>
      </c>
      <c r="D334" s="30" t="s">
        <v>142</v>
      </c>
      <c r="E334" s="39" t="s">
        <v>80</v>
      </c>
      <c r="F334" s="39"/>
      <c r="G334" s="16">
        <f t="shared" si="115"/>
        <v>5</v>
      </c>
      <c r="H334" s="16">
        <f t="shared" si="115"/>
        <v>0</v>
      </c>
      <c r="I334" s="12">
        <f t="shared" si="93"/>
        <v>5</v>
      </c>
      <c r="J334" s="16">
        <f t="shared" si="115"/>
        <v>0</v>
      </c>
      <c r="K334" s="16">
        <f t="shared" si="115"/>
        <v>0</v>
      </c>
    </row>
    <row r="335" spans="1:11">
      <c r="A335" s="17" t="s">
        <v>81</v>
      </c>
      <c r="B335" s="39" t="s">
        <v>128</v>
      </c>
      <c r="C335" s="39" t="s">
        <v>130</v>
      </c>
      <c r="D335" s="30" t="s">
        <v>142</v>
      </c>
      <c r="E335" s="39" t="s">
        <v>80</v>
      </c>
      <c r="F335" s="39" t="s">
        <v>17</v>
      </c>
      <c r="G335" s="154">
        <f>'[1]Бюджет 2025 г 1 чтение'!$H$229</f>
        <v>5</v>
      </c>
      <c r="H335" s="154">
        <f>'[4]Поправки февраль'!$I$233</f>
        <v>0</v>
      </c>
      <c r="I335" s="12">
        <f t="shared" si="93"/>
        <v>5</v>
      </c>
      <c r="J335" s="20">
        <f>'[1]Бюджет 2025 г 1 чтение'!$I$229</f>
        <v>0</v>
      </c>
      <c r="K335" s="19">
        <f>'[1]Бюджет 2025 г 1 чтение'!$J$229</f>
        <v>0</v>
      </c>
    </row>
    <row r="336" spans="1:11" ht="75" customHeight="1">
      <c r="A336" s="159" t="s">
        <v>226</v>
      </c>
      <c r="B336" s="39" t="s">
        <v>128</v>
      </c>
      <c r="C336" s="39" t="s">
        <v>130</v>
      </c>
      <c r="D336" s="9" t="s">
        <v>227</v>
      </c>
      <c r="E336" s="18"/>
      <c r="F336" s="18"/>
      <c r="G336" s="16">
        <f t="shared" ref="G336:K336" si="116">G340+G337</f>
        <v>90</v>
      </c>
      <c r="H336" s="16">
        <f t="shared" si="116"/>
        <v>0</v>
      </c>
      <c r="I336" s="12">
        <f t="shared" si="93"/>
        <v>90</v>
      </c>
      <c r="J336" s="16">
        <f t="shared" si="116"/>
        <v>30</v>
      </c>
      <c r="K336" s="16">
        <f t="shared" si="116"/>
        <v>30</v>
      </c>
    </row>
    <row r="337" spans="1:17" ht="25.5" customHeight="1">
      <c r="A337" s="68" t="s">
        <v>184</v>
      </c>
      <c r="B337" s="39" t="s">
        <v>128</v>
      </c>
      <c r="C337" s="39" t="s">
        <v>130</v>
      </c>
      <c r="D337" s="9" t="s">
        <v>227</v>
      </c>
      <c r="E337" s="18" t="s">
        <v>45</v>
      </c>
      <c r="F337" s="18"/>
      <c r="G337" s="16">
        <f t="shared" ref="G337:K338" si="117">G338</f>
        <v>30</v>
      </c>
      <c r="H337" s="16">
        <f t="shared" si="117"/>
        <v>0</v>
      </c>
      <c r="I337" s="12">
        <f t="shared" si="93"/>
        <v>30</v>
      </c>
      <c r="J337" s="16">
        <f t="shared" si="117"/>
        <v>30</v>
      </c>
      <c r="K337" s="16">
        <f t="shared" si="117"/>
        <v>30</v>
      </c>
    </row>
    <row r="338" spans="1:17" ht="26.25" customHeight="1">
      <c r="A338" s="68" t="s">
        <v>172</v>
      </c>
      <c r="B338" s="39" t="s">
        <v>128</v>
      </c>
      <c r="C338" s="39" t="s">
        <v>130</v>
      </c>
      <c r="D338" s="9" t="s">
        <v>227</v>
      </c>
      <c r="E338" s="18" t="s">
        <v>53</v>
      </c>
      <c r="F338" s="18"/>
      <c r="G338" s="16">
        <f t="shared" si="117"/>
        <v>30</v>
      </c>
      <c r="H338" s="16">
        <f t="shared" si="117"/>
        <v>0</v>
      </c>
      <c r="I338" s="12">
        <f t="shared" si="93"/>
        <v>30</v>
      </c>
      <c r="J338" s="16">
        <f t="shared" si="117"/>
        <v>30</v>
      </c>
      <c r="K338" s="16">
        <f t="shared" si="117"/>
        <v>30</v>
      </c>
    </row>
    <row r="339" spans="1:17">
      <c r="A339" s="44" t="s">
        <v>16</v>
      </c>
      <c r="B339" s="39" t="s">
        <v>128</v>
      </c>
      <c r="C339" s="39" t="s">
        <v>130</v>
      </c>
      <c r="D339" s="9" t="s">
        <v>227</v>
      </c>
      <c r="E339" s="18" t="s">
        <v>53</v>
      </c>
      <c r="F339" s="18" t="s">
        <v>17</v>
      </c>
      <c r="G339" s="64">
        <f>'[1]Бюджет 2025 г 1 чтение'!$H$233</f>
        <v>30</v>
      </c>
      <c r="H339" s="64">
        <f>'[4]Поправки февраль'!$I$237</f>
        <v>0</v>
      </c>
      <c r="I339" s="12">
        <f t="shared" si="93"/>
        <v>30</v>
      </c>
      <c r="J339" s="22">
        <f>'[1]Бюджет 2025 г 1 чтение'!$I$233</f>
        <v>30</v>
      </c>
      <c r="K339" s="22">
        <f>'[1]Бюджет 2025 г 1 чтение'!$J$233</f>
        <v>30</v>
      </c>
    </row>
    <row r="340" spans="1:17">
      <c r="A340" s="60" t="s">
        <v>122</v>
      </c>
      <c r="B340" s="39" t="s">
        <v>128</v>
      </c>
      <c r="C340" s="39" t="s">
        <v>130</v>
      </c>
      <c r="D340" s="9" t="s">
        <v>227</v>
      </c>
      <c r="E340" s="18" t="s">
        <v>123</v>
      </c>
      <c r="F340" s="18"/>
      <c r="G340" s="16">
        <f t="shared" ref="G340:K341" si="118">G341</f>
        <v>60</v>
      </c>
      <c r="H340" s="16">
        <f t="shared" si="118"/>
        <v>0</v>
      </c>
      <c r="I340" s="12">
        <f t="shared" si="93"/>
        <v>60</v>
      </c>
      <c r="J340" s="16">
        <f t="shared" si="118"/>
        <v>0</v>
      </c>
      <c r="K340" s="16">
        <f t="shared" si="118"/>
        <v>0</v>
      </c>
    </row>
    <row r="341" spans="1:17">
      <c r="A341" s="60" t="s">
        <v>161</v>
      </c>
      <c r="B341" s="39" t="s">
        <v>128</v>
      </c>
      <c r="C341" s="39" t="s">
        <v>130</v>
      </c>
      <c r="D341" s="9" t="s">
        <v>227</v>
      </c>
      <c r="E341" s="18" t="s">
        <v>162</v>
      </c>
      <c r="F341" s="18"/>
      <c r="G341" s="16">
        <f t="shared" si="118"/>
        <v>60</v>
      </c>
      <c r="H341" s="16">
        <f t="shared" si="118"/>
        <v>0</v>
      </c>
      <c r="I341" s="12">
        <f t="shared" si="93"/>
        <v>60</v>
      </c>
      <c r="J341" s="16">
        <f t="shared" si="118"/>
        <v>0</v>
      </c>
      <c r="K341" s="16">
        <f t="shared" si="118"/>
        <v>0</v>
      </c>
    </row>
    <row r="342" spans="1:17">
      <c r="A342" s="17" t="s">
        <v>16</v>
      </c>
      <c r="B342" s="39" t="s">
        <v>128</v>
      </c>
      <c r="C342" s="39" t="s">
        <v>130</v>
      </c>
      <c r="D342" s="9" t="s">
        <v>227</v>
      </c>
      <c r="E342" s="18" t="s">
        <v>162</v>
      </c>
      <c r="F342" s="18" t="s">
        <v>17</v>
      </c>
      <c r="G342" s="64">
        <f>'[1]Бюджет 2025 г 1 чтение'!$H$609</f>
        <v>60</v>
      </c>
      <c r="H342" s="64">
        <f>'[4]Поправки февраль'!$I$618</f>
        <v>0</v>
      </c>
      <c r="I342" s="12">
        <f t="shared" si="93"/>
        <v>60</v>
      </c>
      <c r="J342" s="22">
        <f>'[1]Бюджет 2025 г 1 чтение'!$I$609</f>
        <v>0</v>
      </c>
      <c r="K342" s="22">
        <f>'[1]Бюджет 2025 г 1 чтение'!$J$609</f>
        <v>0</v>
      </c>
      <c r="O342" s="109"/>
      <c r="P342" s="109"/>
      <c r="Q342" s="109"/>
    </row>
    <row r="343" spans="1:17" ht="15" customHeight="1">
      <c r="A343" s="13" t="s">
        <v>145</v>
      </c>
      <c r="B343" s="14" t="s">
        <v>146</v>
      </c>
      <c r="C343" s="14"/>
      <c r="D343" s="14"/>
      <c r="E343" s="14"/>
      <c r="F343" s="14"/>
      <c r="G343" s="15">
        <f t="shared" ref="G343:J343" si="119">G344+G345+G346</f>
        <v>38776.300000000003</v>
      </c>
      <c r="H343" s="15">
        <f t="shared" si="119"/>
        <v>0</v>
      </c>
      <c r="I343" s="12">
        <f t="shared" si="93"/>
        <v>38776.300000000003</v>
      </c>
      <c r="J343" s="15">
        <f t="shared" si="119"/>
        <v>28666.3</v>
      </c>
      <c r="K343" s="15">
        <f>K344+K345+K346</f>
        <v>33346.300000000003</v>
      </c>
      <c r="L343" s="109">
        <f>G347+G353+G361+G367+G448</f>
        <v>38759.299999999996</v>
      </c>
      <c r="M343" s="109">
        <f t="shared" ref="M343:N343" si="120">J347+J353+J361+J367+J448</f>
        <v>28666.3</v>
      </c>
      <c r="N343" s="109">
        <f t="shared" si="120"/>
        <v>33346.300000000003</v>
      </c>
    </row>
    <row r="344" spans="1:17">
      <c r="A344" s="10" t="s">
        <v>16</v>
      </c>
      <c r="B344" s="14" t="s">
        <v>146</v>
      </c>
      <c r="C344" s="14"/>
      <c r="D344" s="14"/>
      <c r="E344" s="14"/>
      <c r="F344" s="14" t="s">
        <v>17</v>
      </c>
      <c r="G344" s="15">
        <f>G366+G384+G396+G400+G414+G454+G459+G387+G372+G409+G357+G360+G419+G422+G426+G443+G447+G430</f>
        <v>22768.3</v>
      </c>
      <c r="H344" s="15">
        <f>H366+H384+H396+H400+H414+H454+H459+H387+H372+H409+H357+H360+H419+H422+H426+H443+H447+H430</f>
        <v>0</v>
      </c>
      <c r="I344" s="12">
        <f t="shared" si="93"/>
        <v>22768.3</v>
      </c>
      <c r="J344" s="15">
        <f t="shared" ref="J344:K344" si="121">J366+J384+J396+J400+J414+J454+J459+J387+J372+J409+J357+J360+J419+J422+J426+J443+J447+J430</f>
        <v>18310</v>
      </c>
      <c r="K344" s="15">
        <f t="shared" si="121"/>
        <v>22990</v>
      </c>
      <c r="L344" s="109"/>
    </row>
    <row r="345" spans="1:17">
      <c r="A345" s="10" t="s">
        <v>18</v>
      </c>
      <c r="B345" s="14" t="s">
        <v>146</v>
      </c>
      <c r="C345" s="14"/>
      <c r="D345" s="14"/>
      <c r="E345" s="14"/>
      <c r="F345" s="14" t="s">
        <v>10</v>
      </c>
      <c r="G345" s="15">
        <f>G404++G352+G434+G392+G463</f>
        <v>16008</v>
      </c>
      <c r="H345" s="15">
        <f>H404++H352+H434+H392+H463</f>
        <v>0</v>
      </c>
      <c r="I345" s="12">
        <f t="shared" ref="I345:I412" si="122">G345+H345</f>
        <v>16008</v>
      </c>
      <c r="J345" s="15">
        <f>J404++J352+J434+J392</f>
        <v>10356.299999999999</v>
      </c>
      <c r="K345" s="15">
        <f>K404++K352+K434+K392</f>
        <v>10356.299999999999</v>
      </c>
    </row>
    <row r="346" spans="1:17">
      <c r="A346" s="10" t="s">
        <v>19</v>
      </c>
      <c r="B346" s="14" t="s">
        <v>146</v>
      </c>
      <c r="C346" s="14"/>
      <c r="D346" s="14"/>
      <c r="E346" s="14"/>
      <c r="F346" s="14" t="s">
        <v>11</v>
      </c>
      <c r="G346" s="15"/>
      <c r="H346" s="15"/>
      <c r="I346" s="12">
        <f t="shared" si="122"/>
        <v>0</v>
      </c>
      <c r="J346" s="12"/>
      <c r="K346" s="26"/>
    </row>
    <row r="347" spans="1:17">
      <c r="A347" s="105" t="s">
        <v>517</v>
      </c>
      <c r="B347" s="14" t="s">
        <v>146</v>
      </c>
      <c r="C347" s="14" t="s">
        <v>518</v>
      </c>
      <c r="D347" s="14"/>
      <c r="E347" s="14"/>
      <c r="F347" s="14"/>
      <c r="G347" s="15">
        <f>G348</f>
        <v>356.3</v>
      </c>
      <c r="H347" s="15">
        <f>H348</f>
        <v>0</v>
      </c>
      <c r="I347" s="12">
        <f t="shared" si="122"/>
        <v>356.3</v>
      </c>
      <c r="J347" s="15">
        <f t="shared" ref="G347:K351" si="123">J348</f>
        <v>356.3</v>
      </c>
      <c r="K347" s="15">
        <f t="shared" si="123"/>
        <v>356.3</v>
      </c>
    </row>
    <row r="348" spans="1:17" ht="25.5">
      <c r="A348" s="105" t="s">
        <v>25</v>
      </c>
      <c r="B348" s="18" t="s">
        <v>146</v>
      </c>
      <c r="C348" s="18" t="s">
        <v>518</v>
      </c>
      <c r="D348" s="107" t="s">
        <v>678</v>
      </c>
      <c r="E348" s="107"/>
      <c r="F348" s="107"/>
      <c r="G348" s="16">
        <f t="shared" si="123"/>
        <v>356.3</v>
      </c>
      <c r="H348" s="16">
        <f t="shared" si="123"/>
        <v>0</v>
      </c>
      <c r="I348" s="12">
        <f t="shared" si="122"/>
        <v>356.3</v>
      </c>
      <c r="J348" s="16">
        <f t="shared" si="123"/>
        <v>356.3</v>
      </c>
      <c r="K348" s="16">
        <f t="shared" si="123"/>
        <v>356.3</v>
      </c>
    </row>
    <row r="349" spans="1:17" ht="48.75" customHeight="1">
      <c r="A349" s="106" t="s">
        <v>676</v>
      </c>
      <c r="B349" s="18" t="s">
        <v>146</v>
      </c>
      <c r="C349" s="18" t="s">
        <v>518</v>
      </c>
      <c r="D349" s="134" t="s">
        <v>677</v>
      </c>
      <c r="E349" s="134"/>
      <c r="F349" s="134"/>
      <c r="G349" s="130">
        <f t="shared" si="123"/>
        <v>356.3</v>
      </c>
      <c r="H349" s="130">
        <f t="shared" si="123"/>
        <v>0</v>
      </c>
      <c r="I349" s="12">
        <f t="shared" si="122"/>
        <v>356.3</v>
      </c>
      <c r="J349" s="130">
        <f t="shared" si="123"/>
        <v>356.3</v>
      </c>
      <c r="K349" s="130">
        <f t="shared" si="123"/>
        <v>356.3</v>
      </c>
    </row>
    <row r="350" spans="1:17" ht="25.5">
      <c r="A350" s="106" t="s">
        <v>44</v>
      </c>
      <c r="B350" s="18" t="s">
        <v>146</v>
      </c>
      <c r="C350" s="18" t="s">
        <v>518</v>
      </c>
      <c r="D350" s="134" t="s">
        <v>677</v>
      </c>
      <c r="E350" s="134" t="s">
        <v>45</v>
      </c>
      <c r="F350" s="134"/>
      <c r="G350" s="130">
        <f t="shared" si="123"/>
        <v>356.3</v>
      </c>
      <c r="H350" s="130">
        <f t="shared" si="123"/>
        <v>0</v>
      </c>
      <c r="I350" s="12">
        <f t="shared" si="122"/>
        <v>356.3</v>
      </c>
      <c r="J350" s="130">
        <f t="shared" si="123"/>
        <v>356.3</v>
      </c>
      <c r="K350" s="130">
        <f t="shared" si="123"/>
        <v>356.3</v>
      </c>
    </row>
    <row r="351" spans="1:17" ht="38.25">
      <c r="A351" s="106" t="s">
        <v>46</v>
      </c>
      <c r="B351" s="18" t="s">
        <v>146</v>
      </c>
      <c r="C351" s="18" t="s">
        <v>518</v>
      </c>
      <c r="D351" s="134" t="s">
        <v>677</v>
      </c>
      <c r="E351" s="134" t="s">
        <v>53</v>
      </c>
      <c r="F351" s="134"/>
      <c r="G351" s="130">
        <f t="shared" si="123"/>
        <v>356.3</v>
      </c>
      <c r="H351" s="130">
        <f t="shared" si="123"/>
        <v>0</v>
      </c>
      <c r="I351" s="12">
        <f t="shared" si="122"/>
        <v>356.3</v>
      </c>
      <c r="J351" s="130">
        <f t="shared" si="123"/>
        <v>356.3</v>
      </c>
      <c r="K351" s="130">
        <f t="shared" si="123"/>
        <v>356.3</v>
      </c>
    </row>
    <row r="352" spans="1:17">
      <c r="A352" s="106" t="s">
        <v>18</v>
      </c>
      <c r="B352" s="18" t="s">
        <v>146</v>
      </c>
      <c r="C352" s="18" t="s">
        <v>518</v>
      </c>
      <c r="D352" s="134" t="s">
        <v>677</v>
      </c>
      <c r="E352" s="134" t="s">
        <v>53</v>
      </c>
      <c r="F352" s="134" t="s">
        <v>10</v>
      </c>
      <c r="G352" s="130">
        <f>'[3]Бюджет 2025 г 2 чтение'!$H$254</f>
        <v>356.3</v>
      </c>
      <c r="H352" s="130">
        <f>'[4]Поправки февраль'!$I$258</f>
        <v>0</v>
      </c>
      <c r="I352" s="12">
        <f t="shared" si="122"/>
        <v>356.3</v>
      </c>
      <c r="J352" s="130">
        <f>'[3]Бюджет 2025 г 2 чтение'!$I$254</f>
        <v>356.3</v>
      </c>
      <c r="K352" s="130">
        <f>'[3]Бюджет 2025 г 2 чтение'!$J$254</f>
        <v>356.3</v>
      </c>
    </row>
    <row r="353" spans="1:11">
      <c r="A353" s="110" t="s">
        <v>521</v>
      </c>
      <c r="B353" s="110" t="s">
        <v>146</v>
      </c>
      <c r="C353" s="111" t="s">
        <v>523</v>
      </c>
      <c r="D353" s="112"/>
      <c r="E353" s="112"/>
      <c r="F353" s="112"/>
      <c r="G353" s="19">
        <f>G354</f>
        <v>25</v>
      </c>
      <c r="H353" s="19">
        <f>H354</f>
        <v>0</v>
      </c>
      <c r="I353" s="12">
        <f t="shared" si="122"/>
        <v>25</v>
      </c>
      <c r="J353" s="19">
        <f t="shared" ref="J353:K356" si="124">J354</f>
        <v>79</v>
      </c>
      <c r="K353" s="19">
        <f t="shared" si="124"/>
        <v>79</v>
      </c>
    </row>
    <row r="354" spans="1:11" ht="49.5" customHeight="1">
      <c r="A354" s="101" t="s">
        <v>522</v>
      </c>
      <c r="B354" s="101" t="s">
        <v>146</v>
      </c>
      <c r="C354" s="113" t="s">
        <v>523</v>
      </c>
      <c r="D354" s="55" t="s">
        <v>524</v>
      </c>
      <c r="E354" s="112"/>
      <c r="F354" s="112"/>
      <c r="G354" s="19">
        <f>G355+G358</f>
        <v>25</v>
      </c>
      <c r="H354" s="19">
        <f>H355+H358</f>
        <v>0</v>
      </c>
      <c r="I354" s="12">
        <f t="shared" si="122"/>
        <v>25</v>
      </c>
      <c r="J354" s="19">
        <f t="shared" ref="J354:K354" si="125">J355+J358</f>
        <v>79</v>
      </c>
      <c r="K354" s="19">
        <f t="shared" si="125"/>
        <v>79</v>
      </c>
    </row>
    <row r="355" spans="1:11" ht="25.5">
      <c r="A355" s="45" t="s">
        <v>44</v>
      </c>
      <c r="B355" s="101" t="s">
        <v>146</v>
      </c>
      <c r="C355" s="113" t="s">
        <v>523</v>
      </c>
      <c r="D355" s="55" t="s">
        <v>524</v>
      </c>
      <c r="E355" s="55" t="s">
        <v>45</v>
      </c>
      <c r="F355" s="55"/>
      <c r="G355" s="19">
        <f>G356</f>
        <v>25</v>
      </c>
      <c r="H355" s="19">
        <f>H356</f>
        <v>0</v>
      </c>
      <c r="I355" s="12">
        <f t="shared" si="122"/>
        <v>25</v>
      </c>
      <c r="J355" s="19">
        <f t="shared" si="124"/>
        <v>79</v>
      </c>
      <c r="K355" s="19">
        <f t="shared" si="124"/>
        <v>79</v>
      </c>
    </row>
    <row r="356" spans="1:11" ht="25.5">
      <c r="A356" s="45" t="s">
        <v>155</v>
      </c>
      <c r="B356" s="101" t="s">
        <v>146</v>
      </c>
      <c r="C356" s="113" t="s">
        <v>523</v>
      </c>
      <c r="D356" s="55" t="s">
        <v>524</v>
      </c>
      <c r="E356" s="55" t="s">
        <v>47</v>
      </c>
      <c r="F356" s="55"/>
      <c r="G356" s="19">
        <f>G357</f>
        <v>25</v>
      </c>
      <c r="H356" s="19">
        <f>H357</f>
        <v>0</v>
      </c>
      <c r="I356" s="12">
        <f t="shared" si="122"/>
        <v>25</v>
      </c>
      <c r="J356" s="19">
        <f t="shared" si="124"/>
        <v>79</v>
      </c>
      <c r="K356" s="19">
        <f t="shared" si="124"/>
        <v>79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47</v>
      </c>
      <c r="F357" s="55" t="s">
        <v>17</v>
      </c>
      <c r="G357" s="97">
        <v>25</v>
      </c>
      <c r="H357" s="97">
        <v>0</v>
      </c>
      <c r="I357" s="12">
        <f t="shared" si="122"/>
        <v>25</v>
      </c>
      <c r="J357" s="97">
        <f>'[1]Бюджет 2025 г 1 чтение'!$I$1521</f>
        <v>79</v>
      </c>
      <c r="K357" s="97">
        <f>'[1]Бюджет 2025 г 1 чтение'!$J$1521</f>
        <v>79</v>
      </c>
    </row>
    <row r="358" spans="1:11">
      <c r="A358" s="106" t="s">
        <v>56</v>
      </c>
      <c r="B358" s="101" t="s">
        <v>146</v>
      </c>
      <c r="C358" s="113" t="s">
        <v>523</v>
      </c>
      <c r="D358" s="55" t="s">
        <v>524</v>
      </c>
      <c r="E358" s="55" t="s">
        <v>57</v>
      </c>
      <c r="F358" s="55"/>
      <c r="G358" s="19">
        <f>G359</f>
        <v>0</v>
      </c>
      <c r="H358" s="19">
        <f>H359</f>
        <v>0</v>
      </c>
      <c r="I358" s="12">
        <f t="shared" si="122"/>
        <v>0</v>
      </c>
      <c r="J358" s="19">
        <f t="shared" ref="J358:K359" si="126">J359</f>
        <v>0</v>
      </c>
      <c r="K358" s="19">
        <f t="shared" si="126"/>
        <v>0</v>
      </c>
    </row>
    <row r="359" spans="1:11">
      <c r="A359" s="106" t="s">
        <v>79</v>
      </c>
      <c r="B359" s="101" t="s">
        <v>146</v>
      </c>
      <c r="C359" s="113" t="s">
        <v>523</v>
      </c>
      <c r="D359" s="55" t="s">
        <v>524</v>
      </c>
      <c r="E359" s="55" t="s">
        <v>80</v>
      </c>
      <c r="F359" s="55"/>
      <c r="G359" s="19">
        <f>G360</f>
        <v>0</v>
      </c>
      <c r="H359" s="19">
        <f>H360</f>
        <v>0</v>
      </c>
      <c r="I359" s="12">
        <f t="shared" si="122"/>
        <v>0</v>
      </c>
      <c r="J359" s="19">
        <f t="shared" si="126"/>
        <v>0</v>
      </c>
      <c r="K359" s="19">
        <f t="shared" si="126"/>
        <v>0</v>
      </c>
    </row>
    <row r="360" spans="1:11">
      <c r="A360" s="45" t="s">
        <v>16</v>
      </c>
      <c r="B360" s="101" t="s">
        <v>146</v>
      </c>
      <c r="C360" s="113" t="s">
        <v>523</v>
      </c>
      <c r="D360" s="55" t="s">
        <v>524</v>
      </c>
      <c r="E360" s="55" t="s">
        <v>80</v>
      </c>
      <c r="F360" s="55" t="s">
        <v>17</v>
      </c>
      <c r="G360" s="19"/>
      <c r="H360" s="19"/>
      <c r="I360" s="12">
        <f t="shared" si="122"/>
        <v>0</v>
      </c>
      <c r="J360" s="20"/>
      <c r="K360" s="19"/>
    </row>
    <row r="361" spans="1:11">
      <c r="A361" s="13" t="s">
        <v>147</v>
      </c>
      <c r="B361" s="14" t="s">
        <v>146</v>
      </c>
      <c r="C361" s="14" t="s">
        <v>148</v>
      </c>
      <c r="D361" s="14"/>
      <c r="E361" s="14"/>
      <c r="F361" s="14"/>
      <c r="G361" s="15">
        <f t="shared" ref="G361:K365" si="127">G362</f>
        <v>3460.3</v>
      </c>
      <c r="H361" s="15">
        <f t="shared" si="127"/>
        <v>0</v>
      </c>
      <c r="I361" s="12">
        <f t="shared" si="122"/>
        <v>3460.3</v>
      </c>
      <c r="J361" s="15">
        <f t="shared" si="127"/>
        <v>2500</v>
      </c>
      <c r="K361" s="15">
        <f t="shared" si="127"/>
        <v>2000</v>
      </c>
    </row>
    <row r="362" spans="1:11" ht="24">
      <c r="A362" s="13" t="s">
        <v>25</v>
      </c>
      <c r="B362" s="18" t="s">
        <v>146</v>
      </c>
      <c r="C362" s="18" t="s">
        <v>148</v>
      </c>
      <c r="D362" s="18" t="s">
        <v>26</v>
      </c>
      <c r="E362" s="18"/>
      <c r="F362" s="18"/>
      <c r="G362" s="16">
        <f t="shared" si="127"/>
        <v>3460.3</v>
      </c>
      <c r="H362" s="16">
        <f t="shared" si="127"/>
        <v>0</v>
      </c>
      <c r="I362" s="12">
        <f t="shared" si="122"/>
        <v>3460.3</v>
      </c>
      <c r="J362" s="16">
        <f t="shared" si="127"/>
        <v>2500</v>
      </c>
      <c r="K362" s="16">
        <f t="shared" si="127"/>
        <v>2000</v>
      </c>
    </row>
    <row r="363" spans="1:11" ht="24">
      <c r="A363" s="44" t="s">
        <v>149</v>
      </c>
      <c r="B363" s="18" t="s">
        <v>146</v>
      </c>
      <c r="C363" s="18" t="s">
        <v>148</v>
      </c>
      <c r="D363" s="30" t="s">
        <v>150</v>
      </c>
      <c r="E363" s="18"/>
      <c r="F363" s="18"/>
      <c r="G363" s="16">
        <f t="shared" si="127"/>
        <v>3460.3</v>
      </c>
      <c r="H363" s="16">
        <f t="shared" si="127"/>
        <v>0</v>
      </c>
      <c r="I363" s="12">
        <f t="shared" si="122"/>
        <v>3460.3</v>
      </c>
      <c r="J363" s="16">
        <f t="shared" si="127"/>
        <v>2500</v>
      </c>
      <c r="K363" s="16">
        <f t="shared" si="127"/>
        <v>2000</v>
      </c>
    </row>
    <row r="364" spans="1:11" ht="26.25" customHeight="1">
      <c r="A364" s="17" t="s">
        <v>44</v>
      </c>
      <c r="B364" s="18" t="s">
        <v>146</v>
      </c>
      <c r="C364" s="18" t="s">
        <v>148</v>
      </c>
      <c r="D364" s="30" t="s">
        <v>150</v>
      </c>
      <c r="E364" s="39" t="s">
        <v>45</v>
      </c>
      <c r="F364" s="39"/>
      <c r="G364" s="16">
        <f t="shared" si="127"/>
        <v>3460.3</v>
      </c>
      <c r="H364" s="16">
        <f t="shared" si="127"/>
        <v>0</v>
      </c>
      <c r="I364" s="12">
        <f t="shared" si="122"/>
        <v>3460.3</v>
      </c>
      <c r="J364" s="16">
        <f t="shared" si="127"/>
        <v>2500</v>
      </c>
      <c r="K364" s="16">
        <f t="shared" si="127"/>
        <v>2000</v>
      </c>
    </row>
    <row r="365" spans="1:11" ht="37.5" customHeight="1">
      <c r="A365" s="17" t="s">
        <v>46</v>
      </c>
      <c r="B365" s="18" t="s">
        <v>146</v>
      </c>
      <c r="C365" s="18" t="s">
        <v>148</v>
      </c>
      <c r="D365" s="30" t="s">
        <v>150</v>
      </c>
      <c r="E365" s="39" t="s">
        <v>53</v>
      </c>
      <c r="F365" s="39"/>
      <c r="G365" s="16">
        <f t="shared" si="127"/>
        <v>3460.3</v>
      </c>
      <c r="H365" s="16">
        <f t="shared" si="127"/>
        <v>0</v>
      </c>
      <c r="I365" s="12">
        <f t="shared" si="122"/>
        <v>3460.3</v>
      </c>
      <c r="J365" s="16">
        <f t="shared" si="127"/>
        <v>2500</v>
      </c>
      <c r="K365" s="16">
        <f t="shared" si="127"/>
        <v>2000</v>
      </c>
    </row>
    <row r="366" spans="1:11">
      <c r="A366" s="17" t="s">
        <v>16</v>
      </c>
      <c r="B366" s="18" t="s">
        <v>146</v>
      </c>
      <c r="C366" s="18" t="s">
        <v>148</v>
      </c>
      <c r="D366" s="30" t="s">
        <v>150</v>
      </c>
      <c r="E366" s="39" t="s">
        <v>53</v>
      </c>
      <c r="F366" s="151" t="s">
        <v>17</v>
      </c>
      <c r="G366" s="149">
        <v>3460.3</v>
      </c>
      <c r="H366" s="149">
        <v>0</v>
      </c>
      <c r="I366" s="12">
        <f t="shared" si="122"/>
        <v>3460.3</v>
      </c>
      <c r="J366" s="152">
        <f>'[1]Бюджет 2025 г 1 чтение'!$I$279</f>
        <v>2500</v>
      </c>
      <c r="K366" s="152">
        <f>'[1]Бюджет 2025 г 1 чтение'!$J$279</f>
        <v>2000</v>
      </c>
    </row>
    <row r="367" spans="1:11">
      <c r="A367" s="31" t="s">
        <v>151</v>
      </c>
      <c r="B367" s="32" t="s">
        <v>146</v>
      </c>
      <c r="C367" s="32" t="s">
        <v>152</v>
      </c>
      <c r="D367" s="32"/>
      <c r="E367" s="32"/>
      <c r="F367" s="32"/>
      <c r="G367" s="15">
        <f>G379+G368+G415</f>
        <v>34630.699999999997</v>
      </c>
      <c r="H367" s="15">
        <f>H379+H368+H415</f>
        <v>0</v>
      </c>
      <c r="I367" s="12">
        <f t="shared" si="122"/>
        <v>34630.699999999997</v>
      </c>
      <c r="J367" s="15">
        <f t="shared" ref="J367:K367" si="128">J379+J368+J415</f>
        <v>25626</v>
      </c>
      <c r="K367" s="15">
        <f t="shared" si="128"/>
        <v>30806</v>
      </c>
    </row>
    <row r="368" spans="1:11" ht="27.75" customHeight="1">
      <c r="A368" s="13" t="s">
        <v>25</v>
      </c>
      <c r="B368" s="32" t="s">
        <v>146</v>
      </c>
      <c r="C368" s="32" t="s">
        <v>152</v>
      </c>
      <c r="D368" s="32" t="s">
        <v>26</v>
      </c>
      <c r="E368" s="32"/>
      <c r="F368" s="32"/>
      <c r="G368" s="15">
        <f t="shared" ref="G368:K371" si="129">G369</f>
        <v>0</v>
      </c>
      <c r="H368" s="15">
        <f t="shared" si="129"/>
        <v>0</v>
      </c>
      <c r="I368" s="12">
        <f t="shared" si="122"/>
        <v>0</v>
      </c>
      <c r="J368" s="15">
        <f t="shared" si="129"/>
        <v>0</v>
      </c>
      <c r="K368" s="15">
        <f t="shared" si="129"/>
        <v>0</v>
      </c>
    </row>
    <row r="369" spans="1:11" ht="24" customHeight="1">
      <c r="A369" s="59" t="s">
        <v>153</v>
      </c>
      <c r="B369" s="32" t="s">
        <v>146</v>
      </c>
      <c r="C369" s="32" t="s">
        <v>152</v>
      </c>
      <c r="D369" s="39" t="s">
        <v>154</v>
      </c>
      <c r="E369" s="39"/>
      <c r="F369" s="39"/>
      <c r="G369" s="16">
        <f t="shared" si="129"/>
        <v>0</v>
      </c>
      <c r="H369" s="16">
        <f t="shared" si="129"/>
        <v>0</v>
      </c>
      <c r="I369" s="12">
        <f t="shared" si="122"/>
        <v>0</v>
      </c>
      <c r="J369" s="16">
        <f t="shared" si="129"/>
        <v>0</v>
      </c>
      <c r="K369" s="16">
        <f t="shared" si="129"/>
        <v>0</v>
      </c>
    </row>
    <row r="370" spans="1:11" ht="24.75" customHeight="1">
      <c r="A370" s="60" t="s">
        <v>44</v>
      </c>
      <c r="B370" s="32" t="s">
        <v>146</v>
      </c>
      <c r="C370" s="32" t="s">
        <v>152</v>
      </c>
      <c r="D370" s="39" t="s">
        <v>154</v>
      </c>
      <c r="E370" s="39">
        <v>200</v>
      </c>
      <c r="F370" s="39"/>
      <c r="G370" s="16">
        <f t="shared" si="129"/>
        <v>0</v>
      </c>
      <c r="H370" s="16">
        <f t="shared" si="129"/>
        <v>0</v>
      </c>
      <c r="I370" s="12">
        <f t="shared" si="122"/>
        <v>0</v>
      </c>
      <c r="J370" s="16">
        <f t="shared" si="129"/>
        <v>0</v>
      </c>
      <c r="K370" s="16">
        <f t="shared" si="129"/>
        <v>0</v>
      </c>
    </row>
    <row r="371" spans="1:11" ht="27.75" customHeight="1">
      <c r="A371" s="60" t="s">
        <v>155</v>
      </c>
      <c r="B371" s="32" t="s">
        <v>146</v>
      </c>
      <c r="C371" s="32" t="s">
        <v>152</v>
      </c>
      <c r="D371" s="39" t="s">
        <v>154</v>
      </c>
      <c r="E371" s="39">
        <v>240</v>
      </c>
      <c r="F371" s="39"/>
      <c r="G371" s="16">
        <f t="shared" si="129"/>
        <v>0</v>
      </c>
      <c r="H371" s="16">
        <f t="shared" si="129"/>
        <v>0</v>
      </c>
      <c r="I371" s="12">
        <f t="shared" si="122"/>
        <v>0</v>
      </c>
      <c r="J371" s="16">
        <f t="shared" si="129"/>
        <v>0</v>
      </c>
      <c r="K371" s="16">
        <f t="shared" si="129"/>
        <v>0</v>
      </c>
    </row>
    <row r="372" spans="1:11" ht="13.5" customHeight="1">
      <c r="A372" s="60" t="s">
        <v>16</v>
      </c>
      <c r="B372" s="32" t="s">
        <v>146</v>
      </c>
      <c r="C372" s="32" t="s">
        <v>152</v>
      </c>
      <c r="D372" s="39" t="s">
        <v>154</v>
      </c>
      <c r="E372" s="39">
        <v>240</v>
      </c>
      <c r="F372" s="39">
        <v>1</v>
      </c>
      <c r="G372" s="16"/>
      <c r="H372" s="16"/>
      <c r="I372" s="12">
        <f t="shared" si="122"/>
        <v>0</v>
      </c>
      <c r="J372" s="16"/>
      <c r="K372" s="19"/>
    </row>
    <row r="373" spans="1:11" ht="50.25" hidden="1" customHeight="1">
      <c r="A373" s="33" t="s">
        <v>156</v>
      </c>
      <c r="B373" s="30" t="s">
        <v>146</v>
      </c>
      <c r="C373" s="30" t="s">
        <v>152</v>
      </c>
      <c r="D373" s="35" t="s">
        <v>157</v>
      </c>
      <c r="E373" s="34"/>
      <c r="F373" s="34"/>
      <c r="G373" s="16">
        <f t="shared" ref="G373:H377" si="130">G374</f>
        <v>0</v>
      </c>
      <c r="H373" s="16">
        <f t="shared" si="130"/>
        <v>0</v>
      </c>
      <c r="I373" s="12">
        <f t="shared" si="122"/>
        <v>0</v>
      </c>
      <c r="J373" s="20" t="e">
        <f>E373+#REF!</f>
        <v>#REF!</v>
      </c>
      <c r="K373" s="26"/>
    </row>
    <row r="374" spans="1:11" ht="48" hidden="1">
      <c r="A374" s="17" t="s">
        <v>158</v>
      </c>
      <c r="B374" s="30" t="s">
        <v>146</v>
      </c>
      <c r="C374" s="30" t="s">
        <v>152</v>
      </c>
      <c r="D374" s="30" t="s">
        <v>159</v>
      </c>
      <c r="E374" s="18"/>
      <c r="F374" s="18"/>
      <c r="G374" s="16">
        <f t="shared" si="130"/>
        <v>0</v>
      </c>
      <c r="H374" s="16">
        <f t="shared" si="130"/>
        <v>0</v>
      </c>
      <c r="I374" s="12">
        <f t="shared" si="122"/>
        <v>0</v>
      </c>
      <c r="J374" s="20" t="e">
        <f>E374+#REF!</f>
        <v>#REF!</v>
      </c>
      <c r="K374" s="26"/>
    </row>
    <row r="375" spans="1:11" hidden="1">
      <c r="A375" s="17" t="s">
        <v>133</v>
      </c>
      <c r="B375" s="30" t="s">
        <v>146</v>
      </c>
      <c r="C375" s="30" t="s">
        <v>152</v>
      </c>
      <c r="D375" s="30" t="s">
        <v>160</v>
      </c>
      <c r="E375" s="18"/>
      <c r="F375" s="18"/>
      <c r="G375" s="16">
        <f t="shared" si="130"/>
        <v>0</v>
      </c>
      <c r="H375" s="16">
        <f t="shared" si="130"/>
        <v>0</v>
      </c>
      <c r="I375" s="12">
        <f t="shared" si="122"/>
        <v>0</v>
      </c>
      <c r="J375" s="20" t="e">
        <f>E375+#REF!</f>
        <v>#REF!</v>
      </c>
      <c r="K375" s="26"/>
    </row>
    <row r="376" spans="1:11" hidden="1">
      <c r="A376" s="44" t="s">
        <v>122</v>
      </c>
      <c r="B376" s="30" t="s">
        <v>146</v>
      </c>
      <c r="C376" s="30" t="s">
        <v>152</v>
      </c>
      <c r="D376" s="30" t="s">
        <v>160</v>
      </c>
      <c r="E376" s="18" t="s">
        <v>123</v>
      </c>
      <c r="F376" s="18"/>
      <c r="G376" s="16">
        <f t="shared" si="130"/>
        <v>0</v>
      </c>
      <c r="H376" s="16">
        <f t="shared" si="130"/>
        <v>0</v>
      </c>
      <c r="I376" s="12">
        <f t="shared" si="122"/>
        <v>0</v>
      </c>
      <c r="J376" s="20" t="e">
        <f>E376+#REF!</f>
        <v>#REF!</v>
      </c>
      <c r="K376" s="26"/>
    </row>
    <row r="377" spans="1:11" hidden="1">
      <c r="A377" s="44" t="s">
        <v>161</v>
      </c>
      <c r="B377" s="30" t="s">
        <v>146</v>
      </c>
      <c r="C377" s="30" t="s">
        <v>152</v>
      </c>
      <c r="D377" s="30" t="s">
        <v>160</v>
      </c>
      <c r="E377" s="18" t="s">
        <v>162</v>
      </c>
      <c r="F377" s="18"/>
      <c r="G377" s="16">
        <f t="shared" si="130"/>
        <v>0</v>
      </c>
      <c r="H377" s="16">
        <f t="shared" si="130"/>
        <v>0</v>
      </c>
      <c r="I377" s="12">
        <f t="shared" si="122"/>
        <v>0</v>
      </c>
      <c r="J377" s="20" t="e">
        <f>E377+#REF!</f>
        <v>#REF!</v>
      </c>
      <c r="K377" s="26"/>
    </row>
    <row r="378" spans="1:11" hidden="1">
      <c r="A378" s="44" t="s">
        <v>16</v>
      </c>
      <c r="B378" s="30" t="s">
        <v>146</v>
      </c>
      <c r="C378" s="30" t="s">
        <v>152</v>
      </c>
      <c r="D378" s="30" t="s">
        <v>160</v>
      </c>
      <c r="E378" s="18" t="s">
        <v>162</v>
      </c>
      <c r="F378" s="18" t="s">
        <v>17</v>
      </c>
      <c r="G378" s="16"/>
      <c r="H378" s="16"/>
      <c r="I378" s="12">
        <f t="shared" si="122"/>
        <v>0</v>
      </c>
      <c r="J378" s="20" t="e">
        <f>E378+#REF!</f>
        <v>#REF!</v>
      </c>
      <c r="K378" s="26"/>
    </row>
    <row r="379" spans="1:11" ht="84">
      <c r="A379" s="13" t="s">
        <v>699</v>
      </c>
      <c r="B379" s="32" t="s">
        <v>146</v>
      </c>
      <c r="C379" s="32" t="s">
        <v>152</v>
      </c>
      <c r="D379" s="26">
        <v>6100000000</v>
      </c>
      <c r="E379" s="32"/>
      <c r="F379" s="32"/>
      <c r="G379" s="15">
        <f>G380+G388+G410</f>
        <v>34330.699999999997</v>
      </c>
      <c r="H379" s="15">
        <f>H380+H388+H410</f>
        <v>0</v>
      </c>
      <c r="I379" s="12">
        <f>G379+H379</f>
        <v>34330.699999999997</v>
      </c>
      <c r="J379" s="15">
        <f t="shared" ref="J379:K379" si="131">J380+J388+J410</f>
        <v>25326</v>
      </c>
      <c r="K379" s="15">
        <f t="shared" si="131"/>
        <v>30506</v>
      </c>
    </row>
    <row r="380" spans="1:11" ht="35.25" customHeight="1">
      <c r="A380" s="46" t="s">
        <v>163</v>
      </c>
      <c r="B380" s="30" t="s">
        <v>146</v>
      </c>
      <c r="C380" s="30" t="s">
        <v>152</v>
      </c>
      <c r="D380" s="47" t="s">
        <v>164</v>
      </c>
      <c r="E380" s="30"/>
      <c r="F380" s="30"/>
      <c r="G380" s="16">
        <f>G381</f>
        <v>10218.799999999999</v>
      </c>
      <c r="H380" s="16">
        <f>H381</f>
        <v>-305.8</v>
      </c>
      <c r="I380" s="12">
        <f t="shared" si="122"/>
        <v>9913</v>
      </c>
      <c r="J380" s="16">
        <f t="shared" ref="J380:K380" si="132">J381</f>
        <v>7081</v>
      </c>
      <c r="K380" s="16">
        <f t="shared" si="132"/>
        <v>7081</v>
      </c>
    </row>
    <row r="381" spans="1:11" ht="15.75" customHeight="1">
      <c r="A381" s="59" t="s">
        <v>133</v>
      </c>
      <c r="B381" s="30" t="s">
        <v>146</v>
      </c>
      <c r="C381" s="30" t="s">
        <v>152</v>
      </c>
      <c r="D381" s="26">
        <v>6100182130</v>
      </c>
      <c r="E381" s="30"/>
      <c r="F381" s="30"/>
      <c r="G381" s="16">
        <f>G382+G385</f>
        <v>10218.799999999999</v>
      </c>
      <c r="H381" s="16">
        <f>H382+H385</f>
        <v>-305.8</v>
      </c>
      <c r="I381" s="12">
        <f t="shared" si="122"/>
        <v>9913</v>
      </c>
      <c r="J381" s="16">
        <f t="shared" ref="J381:K381" si="133">J382+J385</f>
        <v>7081</v>
      </c>
      <c r="K381" s="16">
        <f t="shared" si="133"/>
        <v>7081</v>
      </c>
    </row>
    <row r="382" spans="1:11" ht="26.25" customHeight="1">
      <c r="A382" s="68" t="s">
        <v>165</v>
      </c>
      <c r="B382" s="30" t="s">
        <v>146</v>
      </c>
      <c r="C382" s="30" t="s">
        <v>152</v>
      </c>
      <c r="D382" s="26">
        <v>6100182130</v>
      </c>
      <c r="E382" s="30" t="s">
        <v>45</v>
      </c>
      <c r="F382" s="30"/>
      <c r="G382" s="16">
        <f t="shared" ref="G382:K383" si="134">G383</f>
        <v>4981.8</v>
      </c>
      <c r="H382" s="16">
        <f t="shared" si="134"/>
        <v>-305.8</v>
      </c>
      <c r="I382" s="12">
        <f t="shared" si="122"/>
        <v>4676</v>
      </c>
      <c r="J382" s="16">
        <f t="shared" si="134"/>
        <v>3000</v>
      </c>
      <c r="K382" s="16">
        <f t="shared" si="134"/>
        <v>3000</v>
      </c>
    </row>
    <row r="383" spans="1:11" ht="21.75" customHeight="1">
      <c r="A383" s="68" t="s">
        <v>155</v>
      </c>
      <c r="B383" s="30" t="s">
        <v>146</v>
      </c>
      <c r="C383" s="30" t="s">
        <v>152</v>
      </c>
      <c r="D383" s="26">
        <v>6100182130</v>
      </c>
      <c r="E383" s="30" t="s">
        <v>53</v>
      </c>
      <c r="F383" s="30"/>
      <c r="G383" s="16">
        <f t="shared" si="134"/>
        <v>4981.8</v>
      </c>
      <c r="H383" s="16">
        <f t="shared" si="134"/>
        <v>-305.8</v>
      </c>
      <c r="I383" s="12">
        <f t="shared" si="122"/>
        <v>4676</v>
      </c>
      <c r="J383" s="16">
        <f t="shared" si="134"/>
        <v>3000</v>
      </c>
      <c r="K383" s="16">
        <f t="shared" si="134"/>
        <v>3000</v>
      </c>
    </row>
    <row r="384" spans="1:11">
      <c r="A384" s="44" t="s">
        <v>81</v>
      </c>
      <c r="B384" s="30" t="s">
        <v>146</v>
      </c>
      <c r="C384" s="30" t="s">
        <v>152</v>
      </c>
      <c r="D384" s="26">
        <v>6100182130</v>
      </c>
      <c r="E384" s="30" t="s">
        <v>53</v>
      </c>
      <c r="F384" s="30" t="s">
        <v>17</v>
      </c>
      <c r="G384" s="103">
        <v>4981.8</v>
      </c>
      <c r="H384" s="103">
        <f>'[2]Поправки июль'!$I$318</f>
        <v>-305.8</v>
      </c>
      <c r="I384" s="12">
        <f t="shared" si="122"/>
        <v>4676</v>
      </c>
      <c r="J384" s="19">
        <f>'[1]Бюджет 2025 г 1 чтение'!$I$314</f>
        <v>3000</v>
      </c>
      <c r="K384" s="19">
        <f>'[1]Бюджет 2025 г 1 чтение'!$J$314</f>
        <v>3000</v>
      </c>
    </row>
    <row r="385" spans="1:16" ht="14.25" customHeight="1">
      <c r="A385" s="48" t="s">
        <v>122</v>
      </c>
      <c r="B385" s="30" t="s">
        <v>146</v>
      </c>
      <c r="C385" s="30" t="s">
        <v>152</v>
      </c>
      <c r="D385" s="26">
        <v>6100182130</v>
      </c>
      <c r="E385" s="30" t="s">
        <v>123</v>
      </c>
      <c r="F385" s="30"/>
      <c r="G385" s="16">
        <f t="shared" ref="G385:K386" si="135">G386</f>
        <v>5237</v>
      </c>
      <c r="H385" s="16">
        <f t="shared" si="135"/>
        <v>0</v>
      </c>
      <c r="I385" s="12">
        <f t="shared" si="122"/>
        <v>5237</v>
      </c>
      <c r="J385" s="16">
        <f t="shared" si="135"/>
        <v>4081</v>
      </c>
      <c r="K385" s="16">
        <f t="shared" si="135"/>
        <v>4081</v>
      </c>
    </row>
    <row r="386" spans="1:16" ht="14.25" customHeight="1">
      <c r="A386" s="48" t="s">
        <v>161</v>
      </c>
      <c r="B386" s="30" t="s">
        <v>146</v>
      </c>
      <c r="C386" s="30" t="s">
        <v>152</v>
      </c>
      <c r="D386" s="26">
        <v>6100182130</v>
      </c>
      <c r="E386" s="30" t="s">
        <v>162</v>
      </c>
      <c r="F386" s="30"/>
      <c r="G386" s="16">
        <f t="shared" si="135"/>
        <v>5237</v>
      </c>
      <c r="H386" s="16">
        <f t="shared" si="135"/>
        <v>0</v>
      </c>
      <c r="I386" s="12">
        <f t="shared" si="122"/>
        <v>5237</v>
      </c>
      <c r="J386" s="16">
        <f t="shared" si="135"/>
        <v>4081</v>
      </c>
      <c r="K386" s="16">
        <f t="shared" si="135"/>
        <v>4081</v>
      </c>
    </row>
    <row r="387" spans="1:16">
      <c r="A387" s="48" t="s">
        <v>16</v>
      </c>
      <c r="B387" s="30" t="s">
        <v>146</v>
      </c>
      <c r="C387" s="30" t="s">
        <v>152</v>
      </c>
      <c r="D387" s="26">
        <v>6100182130</v>
      </c>
      <c r="E387" s="30" t="s">
        <v>162</v>
      </c>
      <c r="F387" s="30" t="s">
        <v>17</v>
      </c>
      <c r="G387" s="64">
        <v>5237</v>
      </c>
      <c r="H387" s="64">
        <v>0</v>
      </c>
      <c r="I387" s="12">
        <f t="shared" si="122"/>
        <v>5237</v>
      </c>
      <c r="J387" s="26">
        <f>'[1]Бюджет 2025 г 1 чтение'!$I$616</f>
        <v>4081</v>
      </c>
      <c r="K387" s="26">
        <v>4081</v>
      </c>
    </row>
    <row r="388" spans="1:16" ht="33" customHeight="1">
      <c r="A388" s="44" t="s">
        <v>166</v>
      </c>
      <c r="B388" s="30" t="s">
        <v>146</v>
      </c>
      <c r="C388" s="30" t="s">
        <v>152</v>
      </c>
      <c r="D388" s="26">
        <v>6100200000</v>
      </c>
      <c r="E388" s="30"/>
      <c r="F388" s="30"/>
      <c r="G388" s="16">
        <f>G393+G397+G401+G405+G389</f>
        <v>23711.9</v>
      </c>
      <c r="H388" s="16">
        <f>H393+H397+H401+H405+H389</f>
        <v>305.8</v>
      </c>
      <c r="I388" s="12">
        <f>G388+H388</f>
        <v>24017.7</v>
      </c>
      <c r="J388" s="16">
        <f>J393+J397+J401+J405+J389</f>
        <v>17845</v>
      </c>
      <c r="K388" s="16">
        <f>K393+K397+K401+K405+K389</f>
        <v>23025</v>
      </c>
    </row>
    <row r="389" spans="1:16" ht="40.5" customHeight="1">
      <c r="A389" s="108" t="s">
        <v>605</v>
      </c>
      <c r="B389" s="117" t="s">
        <v>146</v>
      </c>
      <c r="C389" s="117" t="s">
        <v>152</v>
      </c>
      <c r="D389" s="117" t="s">
        <v>690</v>
      </c>
      <c r="E389" s="117"/>
      <c r="F389" s="116"/>
      <c r="G389" s="155">
        <f>G390</f>
        <v>100</v>
      </c>
      <c r="H389" s="155">
        <f>H390</f>
        <v>0</v>
      </c>
      <c r="I389" s="185">
        <f t="shared" si="122"/>
        <v>100</v>
      </c>
      <c r="J389" s="155">
        <f t="shared" ref="J389:K391" si="136">J390</f>
        <v>0</v>
      </c>
      <c r="K389" s="155">
        <f t="shared" si="136"/>
        <v>0</v>
      </c>
    </row>
    <row r="390" spans="1:16" ht="33" customHeight="1">
      <c r="A390" s="187" t="s">
        <v>165</v>
      </c>
      <c r="B390" s="117" t="s">
        <v>146</v>
      </c>
      <c r="C390" s="117" t="s">
        <v>152</v>
      </c>
      <c r="D390" s="117" t="s">
        <v>690</v>
      </c>
      <c r="E390" s="117" t="s">
        <v>45</v>
      </c>
      <c r="F390" s="116"/>
      <c r="G390" s="155">
        <f>G391</f>
        <v>100</v>
      </c>
      <c r="H390" s="155">
        <f t="shared" ref="H390:H391" si="137">H391</f>
        <v>0</v>
      </c>
      <c r="I390" s="185">
        <f t="shared" si="122"/>
        <v>100</v>
      </c>
      <c r="J390" s="155">
        <f t="shared" si="136"/>
        <v>0</v>
      </c>
      <c r="K390" s="155">
        <f t="shared" si="136"/>
        <v>0</v>
      </c>
    </row>
    <row r="391" spans="1:16" ht="33" customHeight="1">
      <c r="A391" s="187" t="s">
        <v>172</v>
      </c>
      <c r="B391" s="117" t="s">
        <v>146</v>
      </c>
      <c r="C391" s="117" t="s">
        <v>152</v>
      </c>
      <c r="D391" s="117" t="s">
        <v>690</v>
      </c>
      <c r="E391" s="117" t="s">
        <v>53</v>
      </c>
      <c r="F391" s="116"/>
      <c r="G391" s="155">
        <f>G392</f>
        <v>100</v>
      </c>
      <c r="H391" s="155">
        <f t="shared" si="137"/>
        <v>0</v>
      </c>
      <c r="I391" s="185">
        <f t="shared" si="122"/>
        <v>100</v>
      </c>
      <c r="J391" s="155">
        <f t="shared" si="136"/>
        <v>0</v>
      </c>
      <c r="K391" s="155">
        <f t="shared" si="136"/>
        <v>0</v>
      </c>
    </row>
    <row r="392" spans="1:16" ht="19.5" customHeight="1">
      <c r="A392" s="108" t="s">
        <v>110</v>
      </c>
      <c r="B392" s="117" t="s">
        <v>146</v>
      </c>
      <c r="C392" s="117" t="s">
        <v>152</v>
      </c>
      <c r="D392" s="117" t="s">
        <v>690</v>
      </c>
      <c r="E392" s="117" t="s">
        <v>53</v>
      </c>
      <c r="F392" s="116" t="s">
        <v>10</v>
      </c>
      <c r="G392" s="155">
        <v>100</v>
      </c>
      <c r="H392" s="155">
        <v>0</v>
      </c>
      <c r="I392" s="185">
        <f t="shared" si="122"/>
        <v>100</v>
      </c>
      <c r="J392" s="155"/>
      <c r="K392" s="155"/>
    </row>
    <row r="393" spans="1:16" ht="14.25" customHeight="1">
      <c r="A393" s="188" t="s">
        <v>133</v>
      </c>
      <c r="B393" s="189" t="s">
        <v>146</v>
      </c>
      <c r="C393" s="189" t="s">
        <v>152</v>
      </c>
      <c r="D393" s="190">
        <v>6100282130</v>
      </c>
      <c r="E393" s="189"/>
      <c r="F393" s="189"/>
      <c r="G393" s="155">
        <f>G394</f>
        <v>7760.7</v>
      </c>
      <c r="H393" s="155">
        <f>H394</f>
        <v>305.8</v>
      </c>
      <c r="I393" s="185">
        <f t="shared" si="122"/>
        <v>8066.5</v>
      </c>
      <c r="J393" s="155">
        <f t="shared" ref="G393:K395" si="138">J394</f>
        <v>7774.3</v>
      </c>
      <c r="K393" s="155">
        <f t="shared" si="138"/>
        <v>12954.3</v>
      </c>
    </row>
    <row r="394" spans="1:16" ht="27" customHeight="1">
      <c r="A394" s="174" t="s">
        <v>165</v>
      </c>
      <c r="B394" s="189" t="s">
        <v>146</v>
      </c>
      <c r="C394" s="189" t="s">
        <v>152</v>
      </c>
      <c r="D394" s="190">
        <v>6100282130</v>
      </c>
      <c r="E394" s="189" t="s">
        <v>45</v>
      </c>
      <c r="F394" s="189"/>
      <c r="G394" s="155">
        <f t="shared" si="138"/>
        <v>7760.7</v>
      </c>
      <c r="H394" s="155">
        <f t="shared" si="138"/>
        <v>305.8</v>
      </c>
      <c r="I394" s="185">
        <f t="shared" si="122"/>
        <v>8066.5</v>
      </c>
      <c r="J394" s="155">
        <f t="shared" si="138"/>
        <v>7774.3</v>
      </c>
      <c r="K394" s="155">
        <f t="shared" si="138"/>
        <v>12954.3</v>
      </c>
    </row>
    <row r="395" spans="1:16" ht="21.75" customHeight="1">
      <c r="A395" s="174" t="s">
        <v>155</v>
      </c>
      <c r="B395" s="189" t="s">
        <v>146</v>
      </c>
      <c r="C395" s="189" t="s">
        <v>152</v>
      </c>
      <c r="D395" s="190">
        <v>6100282130</v>
      </c>
      <c r="E395" s="189" t="s">
        <v>53</v>
      </c>
      <c r="F395" s="189"/>
      <c r="G395" s="155">
        <f t="shared" si="138"/>
        <v>7760.7</v>
      </c>
      <c r="H395" s="155">
        <f t="shared" si="138"/>
        <v>305.8</v>
      </c>
      <c r="I395" s="185">
        <f t="shared" si="122"/>
        <v>8066.5</v>
      </c>
      <c r="J395" s="155">
        <f t="shared" si="138"/>
        <v>7774.3</v>
      </c>
      <c r="K395" s="155">
        <f t="shared" si="138"/>
        <v>12954.3</v>
      </c>
      <c r="L395" s="186"/>
      <c r="M395" s="186"/>
      <c r="N395" s="186"/>
      <c r="O395" s="186"/>
      <c r="P395" s="186"/>
    </row>
    <row r="396" spans="1:16">
      <c r="A396" s="188" t="s">
        <v>81</v>
      </c>
      <c r="B396" s="189" t="s">
        <v>146</v>
      </c>
      <c r="C396" s="189" t="s">
        <v>152</v>
      </c>
      <c r="D396" s="190">
        <v>6100282130</v>
      </c>
      <c r="E396" s="189" t="s">
        <v>53</v>
      </c>
      <c r="F396" s="189" t="s">
        <v>17</v>
      </c>
      <c r="G396" s="149">
        <v>7760.7</v>
      </c>
      <c r="H396" s="149">
        <f>'[2]Поправки июль'!$I$327</f>
        <v>305.8</v>
      </c>
      <c r="I396" s="185">
        <f t="shared" si="122"/>
        <v>8066.5</v>
      </c>
      <c r="J396" s="190">
        <f>'[3]Бюджет 2025 г 2 чтение'!$I$318</f>
        <v>7774.3</v>
      </c>
      <c r="K396" s="190">
        <f>'[3]Бюджет 2025 г 2 чтение'!$J$319</f>
        <v>12954.3</v>
      </c>
      <c r="L396" s="186"/>
      <c r="M396" s="186"/>
      <c r="N396" s="186"/>
      <c r="O396" s="186"/>
      <c r="P396" s="186"/>
    </row>
    <row r="397" spans="1:16" ht="39.75" customHeight="1">
      <c r="A397" s="44" t="s">
        <v>167</v>
      </c>
      <c r="B397" s="30" t="s">
        <v>146</v>
      </c>
      <c r="C397" s="30" t="s">
        <v>152</v>
      </c>
      <c r="D397" s="117" t="s">
        <v>692</v>
      </c>
      <c r="E397" s="30"/>
      <c r="F397" s="30"/>
      <c r="G397" s="16">
        <f t="shared" ref="G397:K399" si="139">G398</f>
        <v>316.5</v>
      </c>
      <c r="H397" s="16">
        <f t="shared" si="139"/>
        <v>0</v>
      </c>
      <c r="I397" s="12">
        <f t="shared" si="122"/>
        <v>316.5</v>
      </c>
      <c r="J397" s="16">
        <f t="shared" si="139"/>
        <v>70.7</v>
      </c>
      <c r="K397" s="16">
        <f t="shared" si="139"/>
        <v>70.7</v>
      </c>
    </row>
    <row r="398" spans="1:16" ht="21.75" customHeight="1">
      <c r="A398" s="68" t="s">
        <v>165</v>
      </c>
      <c r="B398" s="30" t="s">
        <v>146</v>
      </c>
      <c r="C398" s="30" t="s">
        <v>152</v>
      </c>
      <c r="D398" s="117" t="s">
        <v>692</v>
      </c>
      <c r="E398" s="30" t="s">
        <v>45</v>
      </c>
      <c r="F398" s="30"/>
      <c r="G398" s="16">
        <f t="shared" si="139"/>
        <v>316.5</v>
      </c>
      <c r="H398" s="16">
        <f t="shared" si="139"/>
        <v>0</v>
      </c>
      <c r="I398" s="12">
        <f t="shared" si="122"/>
        <v>316.5</v>
      </c>
      <c r="J398" s="16">
        <f t="shared" si="139"/>
        <v>70.7</v>
      </c>
      <c r="K398" s="16">
        <f t="shared" si="139"/>
        <v>70.7</v>
      </c>
    </row>
    <row r="399" spans="1:16" ht="24">
      <c r="A399" s="68" t="s">
        <v>155</v>
      </c>
      <c r="B399" s="30" t="s">
        <v>146</v>
      </c>
      <c r="C399" s="30" t="s">
        <v>152</v>
      </c>
      <c r="D399" s="117" t="s">
        <v>692</v>
      </c>
      <c r="E399" s="30" t="s">
        <v>53</v>
      </c>
      <c r="F399" s="30"/>
      <c r="G399" s="16">
        <f t="shared" si="139"/>
        <v>316.5</v>
      </c>
      <c r="H399" s="16">
        <f t="shared" si="139"/>
        <v>0</v>
      </c>
      <c r="I399" s="12">
        <f t="shared" si="122"/>
        <v>316.5</v>
      </c>
      <c r="J399" s="16">
        <f t="shared" si="139"/>
        <v>70.7</v>
      </c>
      <c r="K399" s="16">
        <f t="shared" si="139"/>
        <v>70.7</v>
      </c>
    </row>
    <row r="400" spans="1:16">
      <c r="A400" s="44" t="s">
        <v>16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 t="s">
        <v>17</v>
      </c>
      <c r="G400" s="19">
        <v>316.5</v>
      </c>
      <c r="H400" s="19">
        <v>0</v>
      </c>
      <c r="I400" s="12">
        <f t="shared" si="122"/>
        <v>316.5</v>
      </c>
      <c r="J400" s="20">
        <f>'[1]Бюджет 2025 г 1 чтение'!$I$323</f>
        <v>70.7</v>
      </c>
      <c r="K400" s="26">
        <f>'[1]Бюджет 2025 г 1 чтение'!$J$323</f>
        <v>70.7</v>
      </c>
    </row>
    <row r="401" spans="1:11" ht="36">
      <c r="A401" s="44" t="s">
        <v>168</v>
      </c>
      <c r="B401" s="30" t="s">
        <v>146</v>
      </c>
      <c r="C401" s="30" t="s">
        <v>152</v>
      </c>
      <c r="D401" s="117" t="s">
        <v>692</v>
      </c>
      <c r="E401" s="30"/>
      <c r="F401" s="30"/>
      <c r="G401" s="16">
        <f t="shared" ref="G401:K403" si="140">G402</f>
        <v>15534.7</v>
      </c>
      <c r="H401" s="16">
        <f t="shared" si="140"/>
        <v>0</v>
      </c>
      <c r="I401" s="12">
        <f t="shared" si="122"/>
        <v>15534.7</v>
      </c>
      <c r="J401" s="16">
        <f t="shared" si="140"/>
        <v>10000</v>
      </c>
      <c r="K401" s="16">
        <f t="shared" si="140"/>
        <v>10000</v>
      </c>
    </row>
    <row r="402" spans="1:11" ht="26.25" customHeight="1">
      <c r="A402" s="68" t="s">
        <v>165</v>
      </c>
      <c r="B402" s="30" t="s">
        <v>146</v>
      </c>
      <c r="C402" s="30" t="s">
        <v>152</v>
      </c>
      <c r="D402" s="117" t="s">
        <v>692</v>
      </c>
      <c r="E402" s="30" t="s">
        <v>45</v>
      </c>
      <c r="F402" s="30"/>
      <c r="G402" s="16">
        <f t="shared" si="140"/>
        <v>15534.7</v>
      </c>
      <c r="H402" s="16">
        <f t="shared" si="140"/>
        <v>0</v>
      </c>
      <c r="I402" s="12">
        <f t="shared" si="122"/>
        <v>15534.7</v>
      </c>
      <c r="J402" s="16">
        <f t="shared" si="140"/>
        <v>10000</v>
      </c>
      <c r="K402" s="16">
        <f t="shared" si="140"/>
        <v>10000</v>
      </c>
    </row>
    <row r="403" spans="1:11" ht="24">
      <c r="A403" s="68" t="s">
        <v>155</v>
      </c>
      <c r="B403" s="30" t="s">
        <v>146</v>
      </c>
      <c r="C403" s="30" t="s">
        <v>152</v>
      </c>
      <c r="D403" s="117" t="s">
        <v>692</v>
      </c>
      <c r="E403" s="30" t="s">
        <v>53</v>
      </c>
      <c r="F403" s="30"/>
      <c r="G403" s="16">
        <f t="shared" si="140"/>
        <v>15534.7</v>
      </c>
      <c r="H403" s="16">
        <f t="shared" si="140"/>
        <v>0</v>
      </c>
      <c r="I403" s="12">
        <f t="shared" si="122"/>
        <v>15534.7</v>
      </c>
      <c r="J403" s="16">
        <f t="shared" si="140"/>
        <v>10000</v>
      </c>
      <c r="K403" s="16">
        <f t="shared" si="140"/>
        <v>10000</v>
      </c>
    </row>
    <row r="404" spans="1:11">
      <c r="A404" s="68" t="s">
        <v>18</v>
      </c>
      <c r="B404" s="30" t="s">
        <v>146</v>
      </c>
      <c r="C404" s="30" t="s">
        <v>152</v>
      </c>
      <c r="D404" s="117" t="s">
        <v>692</v>
      </c>
      <c r="E404" s="30" t="s">
        <v>53</v>
      </c>
      <c r="F404" s="30" t="s">
        <v>10</v>
      </c>
      <c r="G404" s="16">
        <v>15534.7</v>
      </c>
      <c r="H404" s="16">
        <v>0</v>
      </c>
      <c r="I404" s="12">
        <f t="shared" si="122"/>
        <v>15534.7</v>
      </c>
      <c r="J404" s="20">
        <f>'[3]Бюджет 2025 г 2 чтение'!$I$327</f>
        <v>10000</v>
      </c>
      <c r="K404" s="19">
        <f>'[3]Бюджет 2025 г 2 чтение'!$J$327</f>
        <v>10000</v>
      </c>
    </row>
    <row r="405" spans="1:11" ht="107.25" customHeight="1">
      <c r="A405" s="49" t="s">
        <v>169</v>
      </c>
      <c r="B405" s="30" t="s">
        <v>146</v>
      </c>
      <c r="C405" s="30" t="s">
        <v>152</v>
      </c>
      <c r="D405" s="37" t="s">
        <v>170</v>
      </c>
      <c r="E405" s="30"/>
      <c r="F405" s="30"/>
      <c r="G405" s="16">
        <f t="shared" ref="G405:J408" si="141">G406</f>
        <v>0</v>
      </c>
      <c r="H405" s="16">
        <f t="shared" si="141"/>
        <v>0</v>
      </c>
      <c r="I405" s="12">
        <f t="shared" si="122"/>
        <v>0</v>
      </c>
      <c r="J405" s="16">
        <f t="shared" si="141"/>
        <v>0</v>
      </c>
      <c r="K405" s="26"/>
    </row>
    <row r="406" spans="1:11">
      <c r="A406" s="48" t="s">
        <v>133</v>
      </c>
      <c r="B406" s="30" t="s">
        <v>146</v>
      </c>
      <c r="C406" s="30" t="s">
        <v>152</v>
      </c>
      <c r="D406" s="37" t="s">
        <v>171</v>
      </c>
      <c r="E406" s="30"/>
      <c r="F406" s="30"/>
      <c r="G406" s="16">
        <f t="shared" si="141"/>
        <v>0</v>
      </c>
      <c r="H406" s="16">
        <f t="shared" si="141"/>
        <v>0</v>
      </c>
      <c r="I406" s="12">
        <f t="shared" si="122"/>
        <v>0</v>
      </c>
      <c r="J406" s="16">
        <f t="shared" si="141"/>
        <v>0</v>
      </c>
      <c r="K406" s="26"/>
    </row>
    <row r="407" spans="1:11" ht="25.5">
      <c r="A407" s="74" t="s">
        <v>165</v>
      </c>
      <c r="B407" s="30" t="s">
        <v>146</v>
      </c>
      <c r="C407" s="30" t="s">
        <v>152</v>
      </c>
      <c r="D407" s="37" t="s">
        <v>171</v>
      </c>
      <c r="E407" s="30" t="s">
        <v>45</v>
      </c>
      <c r="F407" s="30"/>
      <c r="G407" s="16">
        <f t="shared" si="141"/>
        <v>0</v>
      </c>
      <c r="H407" s="16">
        <f t="shared" si="141"/>
        <v>0</v>
      </c>
      <c r="I407" s="12">
        <f t="shared" si="122"/>
        <v>0</v>
      </c>
      <c r="J407" s="16">
        <f t="shared" si="141"/>
        <v>0</v>
      </c>
      <c r="K407" s="26"/>
    </row>
    <row r="408" spans="1:11" ht="25.5">
      <c r="A408" s="74" t="s">
        <v>172</v>
      </c>
      <c r="B408" s="30" t="s">
        <v>146</v>
      </c>
      <c r="C408" s="30" t="s">
        <v>152</v>
      </c>
      <c r="D408" s="37" t="s">
        <v>171</v>
      </c>
      <c r="E408" s="30" t="s">
        <v>53</v>
      </c>
      <c r="F408" s="30"/>
      <c r="G408" s="16">
        <f t="shared" si="141"/>
        <v>0</v>
      </c>
      <c r="H408" s="16">
        <f t="shared" si="141"/>
        <v>0</v>
      </c>
      <c r="I408" s="12">
        <f t="shared" si="122"/>
        <v>0</v>
      </c>
      <c r="J408" s="16">
        <f t="shared" si="141"/>
        <v>0</v>
      </c>
      <c r="K408" s="26"/>
    </row>
    <row r="409" spans="1:11">
      <c r="A409" s="48" t="s">
        <v>173</v>
      </c>
      <c r="B409" s="30" t="s">
        <v>146</v>
      </c>
      <c r="C409" s="30" t="s">
        <v>152</v>
      </c>
      <c r="D409" s="37" t="s">
        <v>171</v>
      </c>
      <c r="E409" s="30" t="s">
        <v>53</v>
      </c>
      <c r="F409" s="30" t="s">
        <v>17</v>
      </c>
      <c r="G409" s="16"/>
      <c r="H409" s="16"/>
      <c r="I409" s="12">
        <f t="shared" si="122"/>
        <v>0</v>
      </c>
      <c r="J409" s="20"/>
      <c r="K409" s="26"/>
    </row>
    <row r="410" spans="1:11" s="50" customFormat="1" ht="36.75" customHeight="1">
      <c r="A410" s="44" t="s">
        <v>174</v>
      </c>
      <c r="B410" s="30" t="s">
        <v>146</v>
      </c>
      <c r="C410" s="30" t="s">
        <v>152</v>
      </c>
      <c r="D410" s="30" t="s">
        <v>175</v>
      </c>
      <c r="E410" s="30"/>
      <c r="F410" s="30"/>
      <c r="G410" s="16">
        <f t="shared" ref="G410:K413" si="142">G411</f>
        <v>400</v>
      </c>
      <c r="H410" s="16">
        <f t="shared" si="142"/>
        <v>0</v>
      </c>
      <c r="I410" s="12">
        <f t="shared" si="122"/>
        <v>400</v>
      </c>
      <c r="J410" s="16">
        <f t="shared" si="142"/>
        <v>400</v>
      </c>
      <c r="K410" s="16">
        <f t="shared" si="142"/>
        <v>400</v>
      </c>
    </row>
    <row r="411" spans="1:11">
      <c r="A411" s="59" t="s">
        <v>133</v>
      </c>
      <c r="B411" s="30" t="s">
        <v>146</v>
      </c>
      <c r="C411" s="30" t="s">
        <v>152</v>
      </c>
      <c r="D411" s="30" t="s">
        <v>176</v>
      </c>
      <c r="E411" s="30"/>
      <c r="F411" s="30"/>
      <c r="G411" s="16">
        <f t="shared" si="142"/>
        <v>400</v>
      </c>
      <c r="H411" s="16">
        <f t="shared" si="142"/>
        <v>0</v>
      </c>
      <c r="I411" s="12">
        <f t="shared" si="122"/>
        <v>400</v>
      </c>
      <c r="J411" s="16">
        <f t="shared" si="142"/>
        <v>400</v>
      </c>
      <c r="K411" s="16">
        <f t="shared" si="142"/>
        <v>400</v>
      </c>
    </row>
    <row r="412" spans="1:11" ht="24.75" customHeight="1">
      <c r="A412" s="68" t="s">
        <v>165</v>
      </c>
      <c r="B412" s="30" t="s">
        <v>146</v>
      </c>
      <c r="C412" s="30" t="s">
        <v>152</v>
      </c>
      <c r="D412" s="30" t="s">
        <v>176</v>
      </c>
      <c r="E412" s="30" t="s">
        <v>45</v>
      </c>
      <c r="F412" s="30"/>
      <c r="G412" s="16">
        <f t="shared" si="142"/>
        <v>400</v>
      </c>
      <c r="H412" s="16">
        <f t="shared" si="142"/>
        <v>0</v>
      </c>
      <c r="I412" s="12">
        <f t="shared" si="122"/>
        <v>400</v>
      </c>
      <c r="J412" s="16">
        <f t="shared" si="142"/>
        <v>400</v>
      </c>
      <c r="K412" s="16">
        <f t="shared" si="142"/>
        <v>400</v>
      </c>
    </row>
    <row r="413" spans="1:11" ht="24.75" customHeight="1">
      <c r="A413" s="68" t="s">
        <v>155</v>
      </c>
      <c r="B413" s="30" t="s">
        <v>146</v>
      </c>
      <c r="C413" s="30" t="s">
        <v>152</v>
      </c>
      <c r="D413" s="30" t="s">
        <v>176</v>
      </c>
      <c r="E413" s="30" t="s">
        <v>53</v>
      </c>
      <c r="F413" s="30"/>
      <c r="G413" s="16">
        <f t="shared" si="142"/>
        <v>400</v>
      </c>
      <c r="H413" s="16">
        <f t="shared" si="142"/>
        <v>0</v>
      </c>
      <c r="I413" s="12">
        <f t="shared" ref="I413:I476" si="143">G413+H413</f>
        <v>400</v>
      </c>
      <c r="J413" s="16">
        <f t="shared" si="142"/>
        <v>400</v>
      </c>
      <c r="K413" s="16">
        <f t="shared" si="142"/>
        <v>400</v>
      </c>
    </row>
    <row r="414" spans="1:11">
      <c r="A414" s="44" t="s">
        <v>16</v>
      </c>
      <c r="B414" s="30" t="s">
        <v>146</v>
      </c>
      <c r="C414" s="30" t="s">
        <v>152</v>
      </c>
      <c r="D414" s="30" t="s">
        <v>176</v>
      </c>
      <c r="E414" s="30" t="s">
        <v>53</v>
      </c>
      <c r="F414" s="30" t="s">
        <v>17</v>
      </c>
      <c r="G414" s="16">
        <f>'[3]Бюджет 2025 г 2 чтение'!$H$337</f>
        <v>400</v>
      </c>
      <c r="H414" s="16">
        <f>'[4]Поправки февраль'!$I$345</f>
        <v>0</v>
      </c>
      <c r="I414" s="12">
        <f t="shared" si="143"/>
        <v>400</v>
      </c>
      <c r="J414" s="20">
        <f>'[3]Бюджет 2025 г 2 чтение'!$I$337</f>
        <v>400</v>
      </c>
      <c r="K414" s="19">
        <f>'[3]Бюджет 2025 г 2 чтение'!$J$337</f>
        <v>400</v>
      </c>
    </row>
    <row r="415" spans="1:11" ht="25.5">
      <c r="A415" s="105" t="s">
        <v>25</v>
      </c>
      <c r="B415" s="117" t="s">
        <v>146</v>
      </c>
      <c r="C415" s="117" t="s">
        <v>152</v>
      </c>
      <c r="D415" s="117" t="s">
        <v>26</v>
      </c>
      <c r="E415" s="116"/>
      <c r="F415" s="116"/>
      <c r="G415" s="16">
        <f>G416+G423+G440+G444+G427+G431</f>
        <v>300</v>
      </c>
      <c r="H415" s="16">
        <f>H416+H423+H440+H444+H427+H431</f>
        <v>0</v>
      </c>
      <c r="I415" s="12">
        <f t="shared" si="143"/>
        <v>300</v>
      </c>
      <c r="J415" s="16">
        <f>J416+J423+J440+J444+J427+J431</f>
        <v>300</v>
      </c>
      <c r="K415" s="16">
        <f t="shared" ref="K415" si="144">K416+K423+K440+K444+K427+K431</f>
        <v>300</v>
      </c>
    </row>
    <row r="416" spans="1:11" ht="25.5">
      <c r="A416" s="95" t="s">
        <v>572</v>
      </c>
      <c r="B416" s="117" t="s">
        <v>146</v>
      </c>
      <c r="C416" s="117" t="s">
        <v>152</v>
      </c>
      <c r="D416" s="117" t="s">
        <v>577</v>
      </c>
      <c r="E416" s="117"/>
      <c r="F416" s="117"/>
      <c r="G416" s="16">
        <f>G417+G420</f>
        <v>0</v>
      </c>
      <c r="H416" s="16">
        <f>H417+H420</f>
        <v>0</v>
      </c>
      <c r="I416" s="12">
        <f t="shared" si="143"/>
        <v>0</v>
      </c>
      <c r="J416" s="16">
        <f>J417+J420</f>
        <v>0</v>
      </c>
      <c r="K416" s="16">
        <f t="shared" ref="K416" si="145">K417+K420</f>
        <v>0</v>
      </c>
    </row>
    <row r="417" spans="1:11" ht="25.5">
      <c r="A417" s="74" t="s">
        <v>165</v>
      </c>
      <c r="B417" s="117" t="s">
        <v>146</v>
      </c>
      <c r="C417" s="117" t="s">
        <v>152</v>
      </c>
      <c r="D417" s="117" t="s">
        <v>577</v>
      </c>
      <c r="E417" s="117" t="s">
        <v>45</v>
      </c>
      <c r="F417" s="117"/>
      <c r="G417" s="16">
        <f t="shared" ref="G417:H418" si="146">G418+G421</f>
        <v>0</v>
      </c>
      <c r="H417" s="16">
        <f t="shared" si="146"/>
        <v>0</v>
      </c>
      <c r="I417" s="12">
        <f t="shared" si="143"/>
        <v>0</v>
      </c>
      <c r="J417" s="16">
        <f t="shared" ref="J417:K418" si="147">J418</f>
        <v>0</v>
      </c>
      <c r="K417" s="16">
        <f t="shared" si="147"/>
        <v>0</v>
      </c>
    </row>
    <row r="418" spans="1:11" ht="25.5">
      <c r="A418" s="74" t="s">
        <v>172</v>
      </c>
      <c r="B418" s="117" t="s">
        <v>146</v>
      </c>
      <c r="C418" s="117" t="s">
        <v>152</v>
      </c>
      <c r="D418" s="117" t="s">
        <v>577</v>
      </c>
      <c r="E418" s="117" t="s">
        <v>45</v>
      </c>
      <c r="F418" s="117"/>
      <c r="G418" s="16">
        <f t="shared" si="146"/>
        <v>0</v>
      </c>
      <c r="H418" s="16">
        <f t="shared" si="146"/>
        <v>0</v>
      </c>
      <c r="I418" s="12">
        <f t="shared" si="143"/>
        <v>0</v>
      </c>
      <c r="J418" s="16">
        <f t="shared" si="147"/>
        <v>0</v>
      </c>
      <c r="K418" s="16">
        <f t="shared" si="147"/>
        <v>0</v>
      </c>
    </row>
    <row r="419" spans="1:11">
      <c r="A419" s="108" t="s">
        <v>173</v>
      </c>
      <c r="B419" s="117" t="s">
        <v>146</v>
      </c>
      <c r="C419" s="117" t="s">
        <v>152</v>
      </c>
      <c r="D419" s="117" t="s">
        <v>577</v>
      </c>
      <c r="E419" s="116" t="s">
        <v>53</v>
      </c>
      <c r="F419" s="116" t="s">
        <v>17</v>
      </c>
      <c r="G419" s="16">
        <f>'[1]Бюджет 2025 г 1 чтение'!$H$342</f>
        <v>0</v>
      </c>
      <c r="H419" s="16"/>
      <c r="I419" s="12">
        <f t="shared" si="143"/>
        <v>0</v>
      </c>
      <c r="J419" s="19">
        <f>'[1]Бюджет 2025 г 1 чтение'!$I$342</f>
        <v>0</v>
      </c>
      <c r="K419" s="19">
        <f>'[1]Бюджет 2025 г 1 чтение'!$J$342</f>
        <v>0</v>
      </c>
    </row>
    <row r="420" spans="1:11">
      <c r="A420" s="48" t="s">
        <v>122</v>
      </c>
      <c r="B420" s="30" t="s">
        <v>146</v>
      </c>
      <c r="C420" s="30" t="s">
        <v>152</v>
      </c>
      <c r="D420" s="145">
        <v>6500082132</v>
      </c>
      <c r="E420" s="30" t="s">
        <v>123</v>
      </c>
      <c r="F420" s="30"/>
      <c r="G420" s="16">
        <f>G421</f>
        <v>0</v>
      </c>
      <c r="H420" s="16">
        <f>H421</f>
        <v>0</v>
      </c>
      <c r="I420" s="12">
        <f t="shared" si="143"/>
        <v>0</v>
      </c>
      <c r="J420" s="16">
        <f t="shared" ref="J420:K421" si="148">J421</f>
        <v>0</v>
      </c>
      <c r="K420" s="16">
        <f t="shared" si="148"/>
        <v>0</v>
      </c>
    </row>
    <row r="421" spans="1:11">
      <c r="A421" s="48" t="s">
        <v>161</v>
      </c>
      <c r="B421" s="30" t="s">
        <v>146</v>
      </c>
      <c r="C421" s="30" t="s">
        <v>152</v>
      </c>
      <c r="D421" s="145">
        <v>6500082132</v>
      </c>
      <c r="E421" s="30" t="s">
        <v>162</v>
      </c>
      <c r="F421" s="30"/>
      <c r="G421" s="16">
        <f>G422</f>
        <v>0</v>
      </c>
      <c r="H421" s="16">
        <f>H422</f>
        <v>0</v>
      </c>
      <c r="I421" s="12">
        <f t="shared" si="143"/>
        <v>0</v>
      </c>
      <c r="J421" s="16">
        <f t="shared" si="148"/>
        <v>0</v>
      </c>
      <c r="K421" s="16">
        <f t="shared" si="148"/>
        <v>0</v>
      </c>
    </row>
    <row r="422" spans="1:11">
      <c r="A422" s="48" t="s">
        <v>16</v>
      </c>
      <c r="B422" s="30" t="s">
        <v>146</v>
      </c>
      <c r="C422" s="30" t="s">
        <v>152</v>
      </c>
      <c r="D422" s="145">
        <v>6500082132</v>
      </c>
      <c r="E422" s="30" t="s">
        <v>162</v>
      </c>
      <c r="F422" s="30" t="s">
        <v>17</v>
      </c>
      <c r="G422" s="16">
        <f>'[1]Бюджет 2025 г 1 чтение'!$H$621</f>
        <v>0</v>
      </c>
      <c r="H422" s="16"/>
      <c r="I422" s="12">
        <f t="shared" si="143"/>
        <v>0</v>
      </c>
      <c r="J422" s="20">
        <f>'[1]Бюджет 2025 г 1 чтение'!$I$621</f>
        <v>0</v>
      </c>
      <c r="K422" s="19">
        <f>'[1]Бюджет 2025 г 1 чтение'!$J$621</f>
        <v>0</v>
      </c>
    </row>
    <row r="423" spans="1:11" ht="25.5" hidden="1">
      <c r="A423" s="108" t="s">
        <v>573</v>
      </c>
      <c r="B423" s="117" t="s">
        <v>146</v>
      </c>
      <c r="C423" s="117" t="s">
        <v>152</v>
      </c>
      <c r="D423" s="117" t="s">
        <v>154</v>
      </c>
      <c r="E423" s="116"/>
      <c r="F423" s="116"/>
      <c r="G423" s="16">
        <f t="shared" ref="G423:H425" si="149">G424</f>
        <v>0</v>
      </c>
      <c r="H423" s="16">
        <f t="shared" si="149"/>
        <v>0</v>
      </c>
      <c r="I423" s="12">
        <f t="shared" si="143"/>
        <v>0</v>
      </c>
      <c r="J423" s="16">
        <f t="shared" ref="J423:K425" si="150">J424</f>
        <v>0</v>
      </c>
      <c r="K423" s="16">
        <f t="shared" si="150"/>
        <v>0</v>
      </c>
    </row>
    <row r="424" spans="1:11" ht="25.5" hidden="1">
      <c r="A424" s="74" t="s">
        <v>165</v>
      </c>
      <c r="B424" s="117" t="s">
        <v>146</v>
      </c>
      <c r="C424" s="117" t="s">
        <v>152</v>
      </c>
      <c r="D424" s="117" t="s">
        <v>154</v>
      </c>
      <c r="E424" s="117" t="s">
        <v>45</v>
      </c>
      <c r="F424" s="116"/>
      <c r="G424" s="16">
        <f t="shared" si="149"/>
        <v>0</v>
      </c>
      <c r="H424" s="16">
        <f t="shared" si="149"/>
        <v>0</v>
      </c>
      <c r="I424" s="12">
        <f t="shared" si="143"/>
        <v>0</v>
      </c>
      <c r="J424" s="16">
        <f t="shared" si="150"/>
        <v>0</v>
      </c>
      <c r="K424" s="16">
        <f t="shared" si="150"/>
        <v>0</v>
      </c>
    </row>
    <row r="425" spans="1:11" ht="25.5" hidden="1">
      <c r="A425" s="74" t="s">
        <v>172</v>
      </c>
      <c r="B425" s="117" t="s">
        <v>146</v>
      </c>
      <c r="C425" s="117" t="s">
        <v>152</v>
      </c>
      <c r="D425" s="117" t="s">
        <v>154</v>
      </c>
      <c r="E425" s="117" t="s">
        <v>53</v>
      </c>
      <c r="F425" s="116"/>
      <c r="G425" s="16">
        <f t="shared" si="149"/>
        <v>0</v>
      </c>
      <c r="H425" s="16">
        <f t="shared" si="149"/>
        <v>0</v>
      </c>
      <c r="I425" s="12">
        <f t="shared" si="143"/>
        <v>0</v>
      </c>
      <c r="J425" s="16">
        <f t="shared" si="150"/>
        <v>0</v>
      </c>
      <c r="K425" s="16">
        <f t="shared" si="150"/>
        <v>0</v>
      </c>
    </row>
    <row r="426" spans="1:11" hidden="1">
      <c r="A426" s="108" t="s">
        <v>16</v>
      </c>
      <c r="B426" s="117" t="s">
        <v>146</v>
      </c>
      <c r="C426" s="117" t="s">
        <v>152</v>
      </c>
      <c r="D426" s="117" t="s">
        <v>154</v>
      </c>
      <c r="E426" s="117" t="s">
        <v>53</v>
      </c>
      <c r="F426" s="116" t="s">
        <v>17</v>
      </c>
      <c r="G426" s="16">
        <f>'[1]Бюджет 2025 г 1 чтение'!$H$346</f>
        <v>0</v>
      </c>
      <c r="H426" s="16"/>
      <c r="I426" s="12">
        <f t="shared" si="143"/>
        <v>0</v>
      </c>
      <c r="J426" s="26">
        <f>'[1]Бюджет 2025 г 1 чтение'!$I$346</f>
        <v>0</v>
      </c>
      <c r="K426" s="19">
        <f>'[1]Бюджет 2025 г 1 чтение'!$J$346</f>
        <v>0</v>
      </c>
    </row>
    <row r="427" spans="1:11" ht="38.25" hidden="1">
      <c r="A427" s="108" t="s">
        <v>574</v>
      </c>
      <c r="B427" s="117" t="s">
        <v>146</v>
      </c>
      <c r="C427" s="117" t="s">
        <v>152</v>
      </c>
      <c r="D427" s="117" t="s">
        <v>603</v>
      </c>
      <c r="E427" s="117"/>
      <c r="F427" s="116"/>
      <c r="G427" s="16">
        <f t="shared" ref="G427:H429" si="151">G428</f>
        <v>0</v>
      </c>
      <c r="H427" s="16">
        <f t="shared" si="151"/>
        <v>0</v>
      </c>
      <c r="I427" s="12">
        <f t="shared" si="143"/>
        <v>0</v>
      </c>
      <c r="J427" s="16">
        <f t="shared" ref="J427:K429" si="152">J428</f>
        <v>0</v>
      </c>
      <c r="K427" s="16">
        <f t="shared" si="152"/>
        <v>0</v>
      </c>
    </row>
    <row r="428" spans="1:11" ht="25.5" hidden="1">
      <c r="A428" s="74" t="s">
        <v>165</v>
      </c>
      <c r="B428" s="117" t="s">
        <v>146</v>
      </c>
      <c r="C428" s="117" t="s">
        <v>152</v>
      </c>
      <c r="D428" s="117" t="s">
        <v>603</v>
      </c>
      <c r="E428" s="117" t="s">
        <v>45</v>
      </c>
      <c r="F428" s="116"/>
      <c r="G428" s="16">
        <f t="shared" si="151"/>
        <v>0</v>
      </c>
      <c r="H428" s="16">
        <f t="shared" si="151"/>
        <v>0</v>
      </c>
      <c r="I428" s="12">
        <f t="shared" si="143"/>
        <v>0</v>
      </c>
      <c r="J428" s="16">
        <f t="shared" si="152"/>
        <v>0</v>
      </c>
      <c r="K428" s="16">
        <f t="shared" si="152"/>
        <v>0</v>
      </c>
    </row>
    <row r="429" spans="1:11" ht="25.5" hidden="1">
      <c r="A429" s="160" t="s">
        <v>172</v>
      </c>
      <c r="B429" s="117" t="s">
        <v>146</v>
      </c>
      <c r="C429" s="117" t="s">
        <v>152</v>
      </c>
      <c r="D429" s="117" t="s">
        <v>603</v>
      </c>
      <c r="E429" s="117" t="s">
        <v>53</v>
      </c>
      <c r="F429" s="116"/>
      <c r="G429" s="16">
        <f t="shared" si="151"/>
        <v>0</v>
      </c>
      <c r="H429" s="16">
        <f t="shared" si="151"/>
        <v>0</v>
      </c>
      <c r="I429" s="12">
        <f t="shared" si="143"/>
        <v>0</v>
      </c>
      <c r="J429" s="16">
        <f t="shared" si="152"/>
        <v>0</v>
      </c>
      <c r="K429" s="16">
        <f t="shared" si="152"/>
        <v>0</v>
      </c>
    </row>
    <row r="430" spans="1:11" hidden="1">
      <c r="A430" s="108" t="s">
        <v>16</v>
      </c>
      <c r="B430" s="117" t="s">
        <v>146</v>
      </c>
      <c r="C430" s="117" t="s">
        <v>152</v>
      </c>
      <c r="D430" s="117" t="s">
        <v>603</v>
      </c>
      <c r="E430" s="117" t="s">
        <v>53</v>
      </c>
      <c r="F430" s="116" t="s">
        <v>17</v>
      </c>
      <c r="G430" s="16">
        <v>0</v>
      </c>
      <c r="H430" s="16"/>
      <c r="I430" s="12">
        <f t="shared" si="143"/>
        <v>0</v>
      </c>
      <c r="J430" s="20">
        <v>0</v>
      </c>
      <c r="K430" s="19">
        <v>0</v>
      </c>
    </row>
    <row r="431" spans="1:11" ht="38.25" hidden="1">
      <c r="A431" s="108" t="s">
        <v>575</v>
      </c>
      <c r="B431" s="117" t="s">
        <v>146</v>
      </c>
      <c r="C431" s="117" t="s">
        <v>152</v>
      </c>
      <c r="D431" s="117" t="s">
        <v>604</v>
      </c>
      <c r="E431" s="117"/>
      <c r="F431" s="116"/>
      <c r="G431" s="16">
        <f t="shared" ref="G431:H433" si="153">G432</f>
        <v>0</v>
      </c>
      <c r="H431" s="16">
        <f t="shared" si="153"/>
        <v>0</v>
      </c>
      <c r="I431" s="12">
        <f t="shared" si="143"/>
        <v>0</v>
      </c>
      <c r="J431" s="16">
        <f t="shared" ref="J431:K433" si="154">J432</f>
        <v>0</v>
      </c>
      <c r="K431" s="16">
        <f t="shared" si="154"/>
        <v>0</v>
      </c>
    </row>
    <row r="432" spans="1:11" ht="25.5" hidden="1">
      <c r="A432" s="74" t="s">
        <v>165</v>
      </c>
      <c r="B432" s="117" t="s">
        <v>146</v>
      </c>
      <c r="C432" s="117" t="s">
        <v>152</v>
      </c>
      <c r="D432" s="117" t="s">
        <v>604</v>
      </c>
      <c r="E432" s="117" t="s">
        <v>45</v>
      </c>
      <c r="F432" s="116"/>
      <c r="G432" s="16">
        <f t="shared" si="153"/>
        <v>0</v>
      </c>
      <c r="H432" s="16">
        <f t="shared" si="153"/>
        <v>0</v>
      </c>
      <c r="I432" s="12">
        <f t="shared" si="143"/>
        <v>0</v>
      </c>
      <c r="J432" s="16">
        <f t="shared" si="154"/>
        <v>0</v>
      </c>
      <c r="K432" s="16">
        <f t="shared" si="154"/>
        <v>0</v>
      </c>
    </row>
    <row r="433" spans="1:11" ht="25.5" hidden="1">
      <c r="A433" s="74" t="s">
        <v>172</v>
      </c>
      <c r="B433" s="117" t="s">
        <v>146</v>
      </c>
      <c r="C433" s="117" t="s">
        <v>152</v>
      </c>
      <c r="D433" s="117" t="s">
        <v>604</v>
      </c>
      <c r="E433" s="117" t="s">
        <v>53</v>
      </c>
      <c r="F433" s="116"/>
      <c r="G433" s="16">
        <f t="shared" si="153"/>
        <v>0</v>
      </c>
      <c r="H433" s="16">
        <f t="shared" si="153"/>
        <v>0</v>
      </c>
      <c r="I433" s="12">
        <f t="shared" si="143"/>
        <v>0</v>
      </c>
      <c r="J433" s="16">
        <f t="shared" si="154"/>
        <v>0</v>
      </c>
      <c r="K433" s="16">
        <f t="shared" si="154"/>
        <v>0</v>
      </c>
    </row>
    <row r="434" spans="1:11" hidden="1">
      <c r="A434" s="108" t="s">
        <v>110</v>
      </c>
      <c r="B434" s="117" t="s">
        <v>146</v>
      </c>
      <c r="C434" s="117" t="s">
        <v>152</v>
      </c>
      <c r="D434" s="150" t="s">
        <v>604</v>
      </c>
      <c r="E434" s="117" t="s">
        <v>53</v>
      </c>
      <c r="F434" s="116" t="s">
        <v>10</v>
      </c>
      <c r="G434" s="16">
        <v>0</v>
      </c>
      <c r="H434" s="16"/>
      <c r="I434" s="12">
        <f t="shared" si="143"/>
        <v>0</v>
      </c>
      <c r="J434" s="20">
        <v>0</v>
      </c>
      <c r="K434" s="19">
        <v>0</v>
      </c>
    </row>
    <row r="435" spans="1:11" ht="102" hidden="1">
      <c r="A435" s="49" t="s">
        <v>169</v>
      </c>
      <c r="B435" s="117" t="s">
        <v>146</v>
      </c>
      <c r="C435" s="117" t="s">
        <v>152</v>
      </c>
      <c r="D435" s="117" t="s">
        <v>170</v>
      </c>
      <c r="E435" s="117"/>
      <c r="F435" s="116"/>
      <c r="G435" s="16">
        <f t="shared" ref="G435:H438" si="155">G436</f>
        <v>0</v>
      </c>
      <c r="H435" s="16">
        <f t="shared" si="155"/>
        <v>0</v>
      </c>
      <c r="I435" s="12">
        <f t="shared" si="143"/>
        <v>0</v>
      </c>
      <c r="J435" s="16">
        <f t="shared" ref="J435:K438" si="156">J436</f>
        <v>0</v>
      </c>
      <c r="K435" s="16">
        <f t="shared" si="156"/>
        <v>0</v>
      </c>
    </row>
    <row r="436" spans="1:11" hidden="1">
      <c r="A436" s="108" t="s">
        <v>133</v>
      </c>
      <c r="B436" s="117" t="s">
        <v>146</v>
      </c>
      <c r="C436" s="117" t="s">
        <v>152</v>
      </c>
      <c r="D436" s="117" t="s">
        <v>171</v>
      </c>
      <c r="E436" s="117"/>
      <c r="F436" s="116"/>
      <c r="G436" s="16">
        <f t="shared" si="155"/>
        <v>0</v>
      </c>
      <c r="H436" s="16">
        <f t="shared" si="155"/>
        <v>0</v>
      </c>
      <c r="I436" s="12">
        <f t="shared" si="143"/>
        <v>0</v>
      </c>
      <c r="J436" s="16">
        <f t="shared" si="156"/>
        <v>0</v>
      </c>
      <c r="K436" s="16">
        <f t="shared" si="156"/>
        <v>0</v>
      </c>
    </row>
    <row r="437" spans="1:11" ht="25.5" hidden="1">
      <c r="A437" s="74" t="s">
        <v>165</v>
      </c>
      <c r="B437" s="117" t="s">
        <v>146</v>
      </c>
      <c r="C437" s="117" t="s">
        <v>152</v>
      </c>
      <c r="D437" s="117" t="s">
        <v>171</v>
      </c>
      <c r="E437" s="117" t="s">
        <v>45</v>
      </c>
      <c r="F437" s="116"/>
      <c r="G437" s="16">
        <f t="shared" si="155"/>
        <v>0</v>
      </c>
      <c r="H437" s="16">
        <f t="shared" si="155"/>
        <v>0</v>
      </c>
      <c r="I437" s="12">
        <f t="shared" si="143"/>
        <v>0</v>
      </c>
      <c r="J437" s="16">
        <f t="shared" si="156"/>
        <v>0</v>
      </c>
      <c r="K437" s="16">
        <f t="shared" si="156"/>
        <v>0</v>
      </c>
    </row>
    <row r="438" spans="1:11" ht="25.5" hidden="1">
      <c r="A438" s="74" t="s">
        <v>172</v>
      </c>
      <c r="B438" s="117" t="s">
        <v>146</v>
      </c>
      <c r="C438" s="117" t="s">
        <v>152</v>
      </c>
      <c r="D438" s="117" t="s">
        <v>171</v>
      </c>
      <c r="E438" s="117" t="s">
        <v>53</v>
      </c>
      <c r="F438" s="116"/>
      <c r="G438" s="16">
        <f t="shared" si="155"/>
        <v>0</v>
      </c>
      <c r="H438" s="16">
        <f t="shared" si="155"/>
        <v>0</v>
      </c>
      <c r="I438" s="12">
        <f t="shared" si="143"/>
        <v>0</v>
      </c>
      <c r="J438" s="16">
        <f t="shared" si="156"/>
        <v>0</v>
      </c>
      <c r="K438" s="16">
        <f t="shared" si="156"/>
        <v>0</v>
      </c>
    </row>
    <row r="439" spans="1:11" hidden="1">
      <c r="A439" s="108" t="s">
        <v>173</v>
      </c>
      <c r="B439" s="117" t="s">
        <v>146</v>
      </c>
      <c r="C439" s="117" t="s">
        <v>152</v>
      </c>
      <c r="D439" s="117" t="s">
        <v>171</v>
      </c>
      <c r="E439" s="117" t="s">
        <v>53</v>
      </c>
      <c r="F439" s="116" t="s">
        <v>17</v>
      </c>
      <c r="G439" s="16"/>
      <c r="H439" s="16"/>
      <c r="I439" s="12">
        <f t="shared" si="143"/>
        <v>0</v>
      </c>
      <c r="J439" s="20"/>
      <c r="K439" s="19"/>
    </row>
    <row r="440" spans="1:11" ht="38.25" hidden="1">
      <c r="A440" s="108" t="s">
        <v>576</v>
      </c>
      <c r="B440" s="117" t="s">
        <v>146</v>
      </c>
      <c r="C440" s="117" t="s">
        <v>152</v>
      </c>
      <c r="D440" s="117" t="s">
        <v>578</v>
      </c>
      <c r="E440" s="116"/>
      <c r="F440" s="116"/>
      <c r="G440" s="16">
        <f>G441</f>
        <v>0</v>
      </c>
      <c r="H440" s="16">
        <f>H441</f>
        <v>0</v>
      </c>
      <c r="I440" s="12">
        <f t="shared" si="143"/>
        <v>0</v>
      </c>
      <c r="J440" s="16">
        <f t="shared" ref="J440:K442" si="157">J441</f>
        <v>0</v>
      </c>
      <c r="K440" s="16">
        <f t="shared" si="157"/>
        <v>0</v>
      </c>
    </row>
    <row r="441" spans="1:11" ht="25.5" hidden="1">
      <c r="A441" s="74" t="s">
        <v>165</v>
      </c>
      <c r="B441" s="117" t="s">
        <v>146</v>
      </c>
      <c r="C441" s="117" t="s">
        <v>152</v>
      </c>
      <c r="D441" s="117" t="s">
        <v>578</v>
      </c>
      <c r="E441" s="116" t="s">
        <v>45</v>
      </c>
      <c r="F441" s="116"/>
      <c r="G441" s="16">
        <f t="shared" ref="G441:H442" si="158">G442</f>
        <v>0</v>
      </c>
      <c r="H441" s="16">
        <f t="shared" si="158"/>
        <v>0</v>
      </c>
      <c r="I441" s="12">
        <f t="shared" si="143"/>
        <v>0</v>
      </c>
      <c r="J441" s="16">
        <f t="shared" si="157"/>
        <v>0</v>
      </c>
      <c r="K441" s="16">
        <f t="shared" si="157"/>
        <v>0</v>
      </c>
    </row>
    <row r="442" spans="1:11" ht="25.5" hidden="1">
      <c r="A442" s="74" t="s">
        <v>172</v>
      </c>
      <c r="B442" s="117" t="s">
        <v>146</v>
      </c>
      <c r="C442" s="117" t="s">
        <v>152</v>
      </c>
      <c r="D442" s="117" t="s">
        <v>578</v>
      </c>
      <c r="E442" s="116" t="s">
        <v>53</v>
      </c>
      <c r="F442" s="116"/>
      <c r="G442" s="16">
        <f t="shared" si="158"/>
        <v>0</v>
      </c>
      <c r="H442" s="16">
        <f t="shared" si="158"/>
        <v>0</v>
      </c>
      <c r="I442" s="12">
        <f t="shared" si="143"/>
        <v>0</v>
      </c>
      <c r="J442" s="16">
        <f t="shared" si="157"/>
        <v>0</v>
      </c>
      <c r="K442" s="16">
        <f t="shared" si="157"/>
        <v>0</v>
      </c>
    </row>
    <row r="443" spans="1:11" hidden="1">
      <c r="A443" s="108" t="s">
        <v>173</v>
      </c>
      <c r="B443" s="117" t="s">
        <v>146</v>
      </c>
      <c r="C443" s="117" t="s">
        <v>152</v>
      </c>
      <c r="D443" s="117" t="s">
        <v>578</v>
      </c>
      <c r="E443" s="116" t="s">
        <v>53</v>
      </c>
      <c r="F443" s="116" t="s">
        <v>17</v>
      </c>
      <c r="G443" s="16">
        <f>'[1]Бюджет 2025 г 1 чтение'!$H$363</f>
        <v>0</v>
      </c>
      <c r="H443" s="16"/>
      <c r="I443" s="12">
        <f t="shared" si="143"/>
        <v>0</v>
      </c>
      <c r="J443" s="20">
        <f>'[1]Бюджет 2025 г 1 чтение'!$I$363</f>
        <v>0</v>
      </c>
      <c r="K443" s="19">
        <f>'[1]Бюджет 2025 г 1 чтение'!$J$363</f>
        <v>0</v>
      </c>
    </row>
    <row r="444" spans="1:11" ht="39" customHeight="1">
      <c r="A444" s="131" t="s">
        <v>153</v>
      </c>
      <c r="B444" s="41" t="s">
        <v>146</v>
      </c>
      <c r="C444" s="41" t="s">
        <v>152</v>
      </c>
      <c r="D444" s="41" t="s">
        <v>154</v>
      </c>
      <c r="E444" s="41"/>
      <c r="F444" s="41"/>
      <c r="G444" s="16">
        <f t="shared" ref="G444:H446" si="159">G445</f>
        <v>300</v>
      </c>
      <c r="H444" s="16">
        <f t="shared" si="159"/>
        <v>0</v>
      </c>
      <c r="I444" s="12">
        <f t="shared" si="143"/>
        <v>300</v>
      </c>
      <c r="J444" s="16">
        <f t="shared" ref="J444:K446" si="160">J445</f>
        <v>300</v>
      </c>
      <c r="K444" s="16">
        <f t="shared" si="160"/>
        <v>300</v>
      </c>
    </row>
    <row r="445" spans="1:11" ht="25.5">
      <c r="A445" s="45" t="s">
        <v>44</v>
      </c>
      <c r="B445" s="41" t="s">
        <v>146</v>
      </c>
      <c r="C445" s="41" t="s">
        <v>152</v>
      </c>
      <c r="D445" s="41" t="s">
        <v>154</v>
      </c>
      <c r="E445" s="41">
        <v>200</v>
      </c>
      <c r="F445" s="41"/>
      <c r="G445" s="16">
        <f t="shared" si="159"/>
        <v>300</v>
      </c>
      <c r="H445" s="16">
        <f t="shared" si="159"/>
        <v>0</v>
      </c>
      <c r="I445" s="12">
        <f t="shared" si="143"/>
        <v>300</v>
      </c>
      <c r="J445" s="16">
        <f t="shared" si="160"/>
        <v>300</v>
      </c>
      <c r="K445" s="16">
        <f t="shared" si="160"/>
        <v>300</v>
      </c>
    </row>
    <row r="446" spans="1:11" ht="25.5">
      <c r="A446" s="45" t="s">
        <v>155</v>
      </c>
      <c r="B446" s="41" t="s">
        <v>146</v>
      </c>
      <c r="C446" s="41" t="s">
        <v>152</v>
      </c>
      <c r="D446" s="41" t="s">
        <v>154</v>
      </c>
      <c r="E446" s="41">
        <v>240</v>
      </c>
      <c r="F446" s="41"/>
      <c r="G446" s="16">
        <f t="shared" si="159"/>
        <v>300</v>
      </c>
      <c r="H446" s="16">
        <f t="shared" si="159"/>
        <v>0</v>
      </c>
      <c r="I446" s="12">
        <f t="shared" si="143"/>
        <v>300</v>
      </c>
      <c r="J446" s="16">
        <f t="shared" si="160"/>
        <v>300</v>
      </c>
      <c r="K446" s="16">
        <f t="shared" si="160"/>
        <v>300</v>
      </c>
    </row>
    <row r="447" spans="1:11">
      <c r="A447" s="45" t="s">
        <v>16</v>
      </c>
      <c r="B447" s="41" t="s">
        <v>146</v>
      </c>
      <c r="C447" s="41" t="s">
        <v>152</v>
      </c>
      <c r="D447" s="41" t="s">
        <v>154</v>
      </c>
      <c r="E447" s="41">
        <v>240</v>
      </c>
      <c r="F447" s="41">
        <v>1</v>
      </c>
      <c r="G447" s="16">
        <v>300</v>
      </c>
      <c r="H447" s="16">
        <f>'[4]Поправки февраль'!$I$1557</f>
        <v>0</v>
      </c>
      <c r="I447" s="12">
        <f t="shared" si="143"/>
        <v>300</v>
      </c>
      <c r="J447" s="20">
        <v>300</v>
      </c>
      <c r="K447" s="19">
        <v>300</v>
      </c>
    </row>
    <row r="448" spans="1:11" ht="24">
      <c r="A448" s="13" t="s">
        <v>177</v>
      </c>
      <c r="B448" s="14" t="s">
        <v>146</v>
      </c>
      <c r="C448" s="14" t="s">
        <v>178</v>
      </c>
      <c r="D448" s="14"/>
      <c r="E448" s="14"/>
      <c r="F448" s="14"/>
      <c r="G448" s="15">
        <f>G449+G455</f>
        <v>287</v>
      </c>
      <c r="H448" s="15">
        <f>H449+H455</f>
        <v>0</v>
      </c>
      <c r="I448" s="12">
        <f t="shared" si="143"/>
        <v>287</v>
      </c>
      <c r="J448" s="15">
        <f t="shared" ref="J448:K448" si="161">J449+J455</f>
        <v>105</v>
      </c>
      <c r="K448" s="15">
        <f t="shared" si="161"/>
        <v>105</v>
      </c>
    </row>
    <row r="449" spans="1:14" ht="48" hidden="1">
      <c r="A449" s="17" t="s">
        <v>179</v>
      </c>
      <c r="B449" s="18" t="s">
        <v>146</v>
      </c>
      <c r="C449" s="18" t="s">
        <v>178</v>
      </c>
      <c r="D449" s="30" t="s">
        <v>180</v>
      </c>
      <c r="E449" s="18"/>
      <c r="F449" s="18"/>
      <c r="G449" s="16">
        <f>G452</f>
        <v>0</v>
      </c>
      <c r="H449" s="16">
        <f>H452</f>
        <v>0</v>
      </c>
      <c r="I449" s="12">
        <f t="shared" si="143"/>
        <v>0</v>
      </c>
      <c r="J449" s="16">
        <f>J452</f>
        <v>0</v>
      </c>
      <c r="K449" s="26"/>
    </row>
    <row r="450" spans="1:14" ht="35.25" hidden="1" customHeight="1">
      <c r="A450" s="17" t="s">
        <v>181</v>
      </c>
      <c r="B450" s="18" t="s">
        <v>146</v>
      </c>
      <c r="C450" s="18" t="s">
        <v>178</v>
      </c>
      <c r="D450" s="30" t="s">
        <v>182</v>
      </c>
      <c r="E450" s="18"/>
      <c r="F450" s="18"/>
      <c r="G450" s="16">
        <f t="shared" ref="G450:J453" si="162">G451</f>
        <v>0</v>
      </c>
      <c r="H450" s="16">
        <f t="shared" si="162"/>
        <v>0</v>
      </c>
      <c r="I450" s="12">
        <f t="shared" si="143"/>
        <v>0</v>
      </c>
      <c r="J450" s="16">
        <f t="shared" si="162"/>
        <v>0</v>
      </c>
      <c r="K450" s="26"/>
    </row>
    <row r="451" spans="1:14" hidden="1">
      <c r="A451" s="17" t="s">
        <v>133</v>
      </c>
      <c r="B451" s="18" t="s">
        <v>146</v>
      </c>
      <c r="C451" s="18" t="s">
        <v>178</v>
      </c>
      <c r="D451" s="30" t="s">
        <v>183</v>
      </c>
      <c r="E451" s="18"/>
      <c r="F451" s="18"/>
      <c r="G451" s="16">
        <f t="shared" si="162"/>
        <v>0</v>
      </c>
      <c r="H451" s="16">
        <f t="shared" si="162"/>
        <v>0</v>
      </c>
      <c r="I451" s="12">
        <f t="shared" si="143"/>
        <v>0</v>
      </c>
      <c r="J451" s="16">
        <f t="shared" si="162"/>
        <v>0</v>
      </c>
      <c r="K451" s="26"/>
    </row>
    <row r="452" spans="1:14" ht="25.5" hidden="1" customHeight="1">
      <c r="A452" s="68" t="s">
        <v>184</v>
      </c>
      <c r="B452" s="18" t="s">
        <v>146</v>
      </c>
      <c r="C452" s="18" t="s">
        <v>178</v>
      </c>
      <c r="D452" s="30" t="s">
        <v>183</v>
      </c>
      <c r="E452" s="18" t="s">
        <v>45</v>
      </c>
      <c r="F452" s="34"/>
      <c r="G452" s="36">
        <f t="shared" si="162"/>
        <v>0</v>
      </c>
      <c r="H452" s="36">
        <f t="shared" si="162"/>
        <v>0</v>
      </c>
      <c r="I452" s="12">
        <f t="shared" si="143"/>
        <v>0</v>
      </c>
      <c r="J452" s="36">
        <f t="shared" si="162"/>
        <v>0</v>
      </c>
      <c r="K452" s="26"/>
    </row>
    <row r="453" spans="1:14" ht="24" hidden="1" customHeight="1">
      <c r="A453" s="68" t="s">
        <v>155</v>
      </c>
      <c r="B453" s="18" t="s">
        <v>146</v>
      </c>
      <c r="C453" s="18" t="s">
        <v>178</v>
      </c>
      <c r="D453" s="30" t="s">
        <v>183</v>
      </c>
      <c r="E453" s="18" t="s">
        <v>53</v>
      </c>
      <c r="F453" s="34"/>
      <c r="G453" s="36">
        <f t="shared" si="162"/>
        <v>0</v>
      </c>
      <c r="H453" s="36">
        <f t="shared" si="162"/>
        <v>0</v>
      </c>
      <c r="I453" s="12">
        <f t="shared" si="143"/>
        <v>0</v>
      </c>
      <c r="J453" s="36">
        <f t="shared" si="162"/>
        <v>0</v>
      </c>
      <c r="K453" s="26"/>
    </row>
    <row r="454" spans="1:14" hidden="1">
      <c r="A454" s="17" t="s">
        <v>16</v>
      </c>
      <c r="B454" s="18" t="s">
        <v>146</v>
      </c>
      <c r="C454" s="18" t="s">
        <v>178</v>
      </c>
      <c r="D454" s="30" t="s">
        <v>183</v>
      </c>
      <c r="E454" s="18" t="s">
        <v>53</v>
      </c>
      <c r="F454" s="18" t="s">
        <v>17</v>
      </c>
      <c r="G454" s="19"/>
      <c r="H454" s="19"/>
      <c r="I454" s="12">
        <f t="shared" si="143"/>
        <v>0</v>
      </c>
      <c r="J454" s="20"/>
      <c r="K454" s="26"/>
    </row>
    <row r="455" spans="1:14" ht="27" customHeight="1">
      <c r="A455" s="13" t="s">
        <v>25</v>
      </c>
      <c r="B455" s="14" t="s">
        <v>146</v>
      </c>
      <c r="C455" s="14" t="s">
        <v>178</v>
      </c>
      <c r="D455" s="14" t="s">
        <v>185</v>
      </c>
      <c r="E455" s="14"/>
      <c r="F455" s="14"/>
      <c r="G455" s="16">
        <f>G456+G460</f>
        <v>287</v>
      </c>
      <c r="H455" s="16">
        <f>H456+H460</f>
        <v>0</v>
      </c>
      <c r="I455" s="12">
        <f t="shared" si="143"/>
        <v>287</v>
      </c>
      <c r="J455" s="16">
        <f>J456+J460</f>
        <v>105</v>
      </c>
      <c r="K455" s="16">
        <f>K456+K460</f>
        <v>105</v>
      </c>
    </row>
    <row r="456" spans="1:14" ht="24">
      <c r="A456" s="44" t="s">
        <v>186</v>
      </c>
      <c r="B456" s="18" t="s">
        <v>146</v>
      </c>
      <c r="C456" s="18" t="s">
        <v>178</v>
      </c>
      <c r="D456" s="30" t="s">
        <v>187</v>
      </c>
      <c r="E456" s="18"/>
      <c r="F456" s="18"/>
      <c r="G456" s="16">
        <f t="shared" ref="G456:K458" si="163">G457</f>
        <v>287</v>
      </c>
      <c r="H456" s="16">
        <f t="shared" si="163"/>
        <v>0</v>
      </c>
      <c r="I456" s="12">
        <f t="shared" si="143"/>
        <v>287</v>
      </c>
      <c r="J456" s="16">
        <f t="shared" si="163"/>
        <v>105</v>
      </c>
      <c r="K456" s="16">
        <f t="shared" si="163"/>
        <v>105</v>
      </c>
    </row>
    <row r="457" spans="1:14" ht="27" customHeight="1">
      <c r="A457" s="68" t="s">
        <v>165</v>
      </c>
      <c r="B457" s="18" t="s">
        <v>146</v>
      </c>
      <c r="C457" s="18" t="s">
        <v>178</v>
      </c>
      <c r="D457" s="30" t="s">
        <v>187</v>
      </c>
      <c r="E457" s="18" t="s">
        <v>45</v>
      </c>
      <c r="F457" s="18"/>
      <c r="G457" s="16">
        <f t="shared" si="163"/>
        <v>287</v>
      </c>
      <c r="H457" s="16">
        <f t="shared" si="163"/>
        <v>0</v>
      </c>
      <c r="I457" s="12">
        <f t="shared" si="143"/>
        <v>287</v>
      </c>
      <c r="J457" s="16">
        <f t="shared" si="163"/>
        <v>105</v>
      </c>
      <c r="K457" s="16">
        <f t="shared" si="163"/>
        <v>105</v>
      </c>
    </row>
    <row r="458" spans="1:14" ht="24" customHeight="1">
      <c r="A458" s="68" t="s">
        <v>172</v>
      </c>
      <c r="B458" s="18" t="s">
        <v>146</v>
      </c>
      <c r="C458" s="18" t="s">
        <v>178</v>
      </c>
      <c r="D458" s="30" t="s">
        <v>187</v>
      </c>
      <c r="E458" s="18" t="s">
        <v>53</v>
      </c>
      <c r="F458" s="18"/>
      <c r="G458" s="16">
        <f t="shared" si="163"/>
        <v>287</v>
      </c>
      <c r="H458" s="16">
        <f t="shared" si="163"/>
        <v>0</v>
      </c>
      <c r="I458" s="12">
        <f t="shared" si="143"/>
        <v>287</v>
      </c>
      <c r="J458" s="16">
        <f t="shared" si="163"/>
        <v>105</v>
      </c>
      <c r="K458" s="16">
        <f t="shared" si="163"/>
        <v>105</v>
      </c>
    </row>
    <row r="459" spans="1:14">
      <c r="A459" s="44" t="s">
        <v>16</v>
      </c>
      <c r="B459" s="18" t="s">
        <v>146</v>
      </c>
      <c r="C459" s="18" t="s">
        <v>178</v>
      </c>
      <c r="D459" s="30" t="s">
        <v>187</v>
      </c>
      <c r="E459" s="18" t="s">
        <v>53</v>
      </c>
      <c r="F459" s="18" t="s">
        <v>17</v>
      </c>
      <c r="G459" s="19">
        <v>287</v>
      </c>
      <c r="H459" s="19">
        <v>0</v>
      </c>
      <c r="I459" s="12">
        <f t="shared" si="143"/>
        <v>287</v>
      </c>
      <c r="J459" s="20">
        <f>'[1]Бюджет 2025 г 1 чтение'!$I$1538</f>
        <v>105</v>
      </c>
      <c r="K459" s="19">
        <f>'[1]Бюджет 2025 г 1 чтение'!$J$1538</f>
        <v>105</v>
      </c>
    </row>
    <row r="460" spans="1:14" s="186" customFormat="1" ht="76.5" customHeight="1">
      <c r="A460" s="215" t="s">
        <v>702</v>
      </c>
      <c r="B460" s="151" t="s">
        <v>146</v>
      </c>
      <c r="C460" s="151" t="s">
        <v>178</v>
      </c>
      <c r="D460" s="117" t="s">
        <v>703</v>
      </c>
      <c r="E460" s="113"/>
      <c r="F460" s="113"/>
      <c r="G460" s="155"/>
      <c r="H460" s="155">
        <f t="shared" ref="G460:J462" si="164">H461</f>
        <v>0</v>
      </c>
      <c r="I460" s="185">
        <f t="shared" si="143"/>
        <v>0</v>
      </c>
      <c r="J460" s="155">
        <f t="shared" si="164"/>
        <v>0</v>
      </c>
      <c r="K460" s="190"/>
    </row>
    <row r="461" spans="1:14" s="186" customFormat="1" ht="25.5">
      <c r="A461" s="216" t="s">
        <v>184</v>
      </c>
      <c r="B461" s="151" t="s">
        <v>146</v>
      </c>
      <c r="C461" s="151" t="s">
        <v>178</v>
      </c>
      <c r="D461" s="117" t="s">
        <v>703</v>
      </c>
      <c r="E461" s="113" t="s">
        <v>45</v>
      </c>
      <c r="F461" s="113"/>
      <c r="G461" s="155">
        <f t="shared" si="164"/>
        <v>17</v>
      </c>
      <c r="H461" s="155">
        <f t="shared" si="164"/>
        <v>0</v>
      </c>
      <c r="I461" s="185">
        <f t="shared" si="143"/>
        <v>17</v>
      </c>
      <c r="J461" s="155">
        <f t="shared" si="164"/>
        <v>0</v>
      </c>
      <c r="K461" s="190"/>
    </row>
    <row r="462" spans="1:14" s="186" customFormat="1" ht="25.5">
      <c r="A462" s="216" t="s">
        <v>172</v>
      </c>
      <c r="B462" s="151" t="s">
        <v>146</v>
      </c>
      <c r="C462" s="151" t="s">
        <v>178</v>
      </c>
      <c r="D462" s="117" t="s">
        <v>703</v>
      </c>
      <c r="E462" s="113" t="s">
        <v>53</v>
      </c>
      <c r="F462" s="113"/>
      <c r="G462" s="155">
        <f t="shared" si="164"/>
        <v>17</v>
      </c>
      <c r="H462" s="155">
        <f t="shared" si="164"/>
        <v>0</v>
      </c>
      <c r="I462" s="185">
        <f t="shared" si="143"/>
        <v>17</v>
      </c>
      <c r="J462" s="155">
        <f t="shared" si="164"/>
        <v>0</v>
      </c>
      <c r="K462" s="190"/>
    </row>
    <row r="463" spans="1:14" s="186" customFormat="1">
      <c r="A463" s="156" t="s">
        <v>110</v>
      </c>
      <c r="B463" s="151" t="s">
        <v>146</v>
      </c>
      <c r="C463" s="151" t="s">
        <v>178</v>
      </c>
      <c r="D463" s="117" t="s">
        <v>703</v>
      </c>
      <c r="E463" s="113" t="s">
        <v>53</v>
      </c>
      <c r="F463" s="113" t="s">
        <v>10</v>
      </c>
      <c r="G463" s="154">
        <v>17</v>
      </c>
      <c r="H463" s="154">
        <v>0</v>
      </c>
      <c r="I463" s="185">
        <f t="shared" si="143"/>
        <v>17</v>
      </c>
      <c r="J463" s="155"/>
      <c r="K463" s="190"/>
    </row>
    <row r="464" spans="1:14" ht="23.25" customHeight="1">
      <c r="A464" s="51" t="s">
        <v>190</v>
      </c>
      <c r="B464" s="14" t="s">
        <v>191</v>
      </c>
      <c r="C464" s="14"/>
      <c r="D464" s="14"/>
      <c r="E464" s="14"/>
      <c r="F464" s="14"/>
      <c r="G464" s="15">
        <f>G465+G466+G467+G468</f>
        <v>22980.9</v>
      </c>
      <c r="H464" s="15">
        <f>H465+H466+H467+H468</f>
        <v>0</v>
      </c>
      <c r="I464" s="12">
        <f t="shared" si="143"/>
        <v>22980.9</v>
      </c>
      <c r="J464" s="15">
        <f t="shared" ref="J464:K464" si="165">J465+J466+J467+J468</f>
        <v>1489.5</v>
      </c>
      <c r="K464" s="15">
        <f t="shared" si="165"/>
        <v>1749.4</v>
      </c>
      <c r="L464" s="109">
        <f>G469+G503+G475</f>
        <v>2167.7999999999997</v>
      </c>
      <c r="M464" s="109">
        <f t="shared" ref="M464:N464" si="166">J469+J503+J475</f>
        <v>1489.5</v>
      </c>
      <c r="N464" s="109">
        <f t="shared" si="166"/>
        <v>1749.4</v>
      </c>
    </row>
    <row r="465" spans="1:11">
      <c r="A465" s="10" t="s">
        <v>16</v>
      </c>
      <c r="B465" s="14" t="s">
        <v>191</v>
      </c>
      <c r="C465" s="14"/>
      <c r="D465" s="14"/>
      <c r="E465" s="14"/>
      <c r="F465" s="14" t="s">
        <v>17</v>
      </c>
      <c r="G465" s="15">
        <f>G474+G479+G497+G529+G536+G543+G548+G486+G489+G510+G514+G494+G526+G533+G540+G502+G554</f>
        <v>5636.9</v>
      </c>
      <c r="H465" s="15">
        <f>H474+H479+H497+H529+H536+H543+H548+H486+H489+H510+H514+H494+H526+H533+H540+H502+H554</f>
        <v>0</v>
      </c>
      <c r="I465" s="12">
        <f t="shared" si="143"/>
        <v>5636.9</v>
      </c>
      <c r="J465" s="15">
        <f t="shared" ref="J465:K465" si="167">J474+J479+J497+J529+J536+J543+J548+J486+J489+J510+J514+J494+J526+J533+J540+J502+J554</f>
        <v>1489.5</v>
      </c>
      <c r="K465" s="15">
        <f t="shared" si="167"/>
        <v>1749.4</v>
      </c>
    </row>
    <row r="466" spans="1:11">
      <c r="A466" s="10" t="s">
        <v>18</v>
      </c>
      <c r="B466" s="14" t="s">
        <v>191</v>
      </c>
      <c r="C466" s="14"/>
      <c r="D466" s="14"/>
      <c r="E466" s="14"/>
      <c r="F466" s="14" t="s">
        <v>10</v>
      </c>
      <c r="G466" s="15">
        <f>G515+G522+G559</f>
        <v>1561</v>
      </c>
      <c r="H466" s="15">
        <f>H515+H522+H559</f>
        <v>0</v>
      </c>
      <c r="I466" s="12">
        <f t="shared" si="143"/>
        <v>1561</v>
      </c>
      <c r="J466" s="15">
        <f t="shared" ref="J466:K466" si="168">J515+J522+J559</f>
        <v>0</v>
      </c>
      <c r="K466" s="15">
        <f t="shared" si="168"/>
        <v>0</v>
      </c>
    </row>
    <row r="467" spans="1:11">
      <c r="A467" s="10" t="s">
        <v>19</v>
      </c>
      <c r="B467" s="14" t="s">
        <v>191</v>
      </c>
      <c r="C467" s="14"/>
      <c r="D467" s="14"/>
      <c r="E467" s="14"/>
      <c r="F467" s="14" t="s">
        <v>11</v>
      </c>
      <c r="G467" s="15">
        <f>G516+G563</f>
        <v>15783</v>
      </c>
      <c r="H467" s="15">
        <f>H516+H563</f>
        <v>0</v>
      </c>
      <c r="I467" s="12">
        <f t="shared" si="143"/>
        <v>15783</v>
      </c>
      <c r="J467" s="15">
        <f t="shared" ref="J467:K467" si="169">J516+J563</f>
        <v>0</v>
      </c>
      <c r="K467" s="15">
        <f t="shared" si="169"/>
        <v>0</v>
      </c>
    </row>
    <row r="468" spans="1:11">
      <c r="A468" s="10" t="s">
        <v>20</v>
      </c>
      <c r="B468" s="14" t="s">
        <v>191</v>
      </c>
      <c r="C468" s="14"/>
      <c r="D468" s="14"/>
      <c r="E468" s="14"/>
      <c r="F468" s="14" t="s">
        <v>12</v>
      </c>
      <c r="G468" s="15">
        <f t="shared" ref="G468:K468" si="170">G517</f>
        <v>0</v>
      </c>
      <c r="H468" s="15">
        <f t="shared" si="170"/>
        <v>0</v>
      </c>
      <c r="I468" s="12">
        <f t="shared" si="143"/>
        <v>0</v>
      </c>
      <c r="J468" s="15">
        <f t="shared" si="170"/>
        <v>0</v>
      </c>
      <c r="K468" s="15">
        <f t="shared" si="170"/>
        <v>0</v>
      </c>
    </row>
    <row r="469" spans="1:11">
      <c r="A469" s="51" t="s">
        <v>192</v>
      </c>
      <c r="B469" s="14" t="s">
        <v>191</v>
      </c>
      <c r="C469" s="14" t="s">
        <v>193</v>
      </c>
      <c r="D469" s="11"/>
      <c r="E469" s="14"/>
      <c r="F469" s="14"/>
      <c r="G469" s="15">
        <f>G470</f>
        <v>446.7</v>
      </c>
      <c r="H469" s="15">
        <f>H470</f>
        <v>0</v>
      </c>
      <c r="I469" s="12">
        <f t="shared" si="143"/>
        <v>446.7</v>
      </c>
      <c r="J469" s="15">
        <f t="shared" ref="G469:K473" si="171">J470</f>
        <v>190</v>
      </c>
      <c r="K469" s="15">
        <f t="shared" si="171"/>
        <v>190</v>
      </c>
    </row>
    <row r="470" spans="1:11" ht="26.25" customHeight="1">
      <c r="A470" s="13" t="s">
        <v>25</v>
      </c>
      <c r="B470" s="14" t="s">
        <v>191</v>
      </c>
      <c r="C470" s="14" t="s">
        <v>193</v>
      </c>
      <c r="D470" s="11" t="s">
        <v>26</v>
      </c>
      <c r="E470" s="14"/>
      <c r="F470" s="14"/>
      <c r="G470" s="16">
        <f t="shared" si="171"/>
        <v>446.7</v>
      </c>
      <c r="H470" s="16">
        <f t="shared" si="171"/>
        <v>0</v>
      </c>
      <c r="I470" s="12">
        <f t="shared" si="143"/>
        <v>446.7</v>
      </c>
      <c r="J470" s="16">
        <f t="shared" si="171"/>
        <v>190</v>
      </c>
      <c r="K470" s="16">
        <f t="shared" si="171"/>
        <v>190</v>
      </c>
    </row>
    <row r="471" spans="1:11" ht="35.25" customHeight="1">
      <c r="A471" s="52" t="s">
        <v>194</v>
      </c>
      <c r="B471" s="18" t="s">
        <v>191</v>
      </c>
      <c r="C471" s="18" t="s">
        <v>193</v>
      </c>
      <c r="D471" s="9" t="s">
        <v>195</v>
      </c>
      <c r="E471" s="18"/>
      <c r="F471" s="18"/>
      <c r="G471" s="16">
        <f t="shared" si="171"/>
        <v>446.7</v>
      </c>
      <c r="H471" s="16">
        <f t="shared" si="171"/>
        <v>0</v>
      </c>
      <c r="I471" s="12">
        <f t="shared" si="143"/>
        <v>446.7</v>
      </c>
      <c r="J471" s="16">
        <f t="shared" si="171"/>
        <v>190</v>
      </c>
      <c r="K471" s="16">
        <f t="shared" si="171"/>
        <v>190</v>
      </c>
    </row>
    <row r="472" spans="1:11" ht="22.5" customHeight="1">
      <c r="A472" s="68" t="s">
        <v>184</v>
      </c>
      <c r="B472" s="18" t="s">
        <v>191</v>
      </c>
      <c r="C472" s="18" t="s">
        <v>193</v>
      </c>
      <c r="D472" s="9" t="s">
        <v>195</v>
      </c>
      <c r="E472" s="18" t="s">
        <v>45</v>
      </c>
      <c r="F472" s="18"/>
      <c r="G472" s="16">
        <f t="shared" si="171"/>
        <v>446.7</v>
      </c>
      <c r="H472" s="16">
        <f t="shared" si="171"/>
        <v>0</v>
      </c>
      <c r="I472" s="12">
        <f t="shared" si="143"/>
        <v>446.7</v>
      </c>
      <c r="J472" s="16">
        <f t="shared" si="171"/>
        <v>190</v>
      </c>
      <c r="K472" s="16">
        <f t="shared" si="171"/>
        <v>190</v>
      </c>
    </row>
    <row r="473" spans="1:11" ht="27" customHeight="1">
      <c r="A473" s="68" t="s">
        <v>172</v>
      </c>
      <c r="B473" s="18" t="s">
        <v>191</v>
      </c>
      <c r="C473" s="18" t="s">
        <v>193</v>
      </c>
      <c r="D473" s="9" t="s">
        <v>195</v>
      </c>
      <c r="E473" s="18" t="s">
        <v>53</v>
      </c>
      <c r="F473" s="18"/>
      <c r="G473" s="16">
        <f t="shared" si="171"/>
        <v>446.7</v>
      </c>
      <c r="H473" s="16">
        <f t="shared" si="171"/>
        <v>0</v>
      </c>
      <c r="I473" s="12">
        <f t="shared" si="143"/>
        <v>446.7</v>
      </c>
      <c r="J473" s="16">
        <f t="shared" si="171"/>
        <v>190</v>
      </c>
      <c r="K473" s="16">
        <f t="shared" si="171"/>
        <v>190</v>
      </c>
    </row>
    <row r="474" spans="1:11">
      <c r="A474" s="44" t="s">
        <v>16</v>
      </c>
      <c r="B474" s="18" t="s">
        <v>191</v>
      </c>
      <c r="C474" s="18" t="s">
        <v>193</v>
      </c>
      <c r="D474" s="9" t="s">
        <v>195</v>
      </c>
      <c r="E474" s="18" t="s">
        <v>53</v>
      </c>
      <c r="F474" s="18" t="s">
        <v>17</v>
      </c>
      <c r="G474" s="64">
        <f>'[1]Бюджет 2025 г 1 чтение'!$H$1545</f>
        <v>446.7</v>
      </c>
      <c r="H474" s="64">
        <f>'[4]Поправки февраль'!$I$1575</f>
        <v>0</v>
      </c>
      <c r="I474" s="12">
        <f t="shared" si="143"/>
        <v>446.7</v>
      </c>
      <c r="J474" s="22">
        <f>'[1]Бюджет 2025 г 1 чтение'!$I$1545</f>
        <v>190</v>
      </c>
      <c r="K474" s="22">
        <f>'[1]Бюджет 2025 г 1 чтение'!$J$1545</f>
        <v>190</v>
      </c>
    </row>
    <row r="475" spans="1:11" ht="12" customHeight="1">
      <c r="A475" s="51" t="s">
        <v>196</v>
      </c>
      <c r="B475" s="14" t="s">
        <v>191</v>
      </c>
      <c r="C475" s="14" t="s">
        <v>197</v>
      </c>
      <c r="D475" s="14"/>
      <c r="E475" s="14"/>
      <c r="F475" s="14"/>
      <c r="G475" s="15">
        <f>G480+G490+G502</f>
        <v>90</v>
      </c>
      <c r="H475" s="15">
        <f>H480+H490+H502</f>
        <v>0</v>
      </c>
      <c r="I475" s="12">
        <f t="shared" si="143"/>
        <v>90</v>
      </c>
      <c r="J475" s="15">
        <f t="shared" ref="J475:K475" si="172">J480+J490+J502</f>
        <v>70</v>
      </c>
      <c r="K475" s="15">
        <f t="shared" si="172"/>
        <v>30</v>
      </c>
    </row>
    <row r="476" spans="1:11" ht="24" hidden="1">
      <c r="A476" s="53" t="s">
        <v>198</v>
      </c>
      <c r="B476" s="18" t="s">
        <v>191</v>
      </c>
      <c r="C476" s="18" t="s">
        <v>197</v>
      </c>
      <c r="D476" s="9" t="s">
        <v>199</v>
      </c>
      <c r="E476" s="18"/>
      <c r="F476" s="18"/>
      <c r="G476" s="16">
        <f t="shared" ref="G476:J478" si="173">G477</f>
        <v>0</v>
      </c>
      <c r="H476" s="16">
        <f t="shared" si="173"/>
        <v>0</v>
      </c>
      <c r="I476" s="12">
        <f t="shared" si="143"/>
        <v>0</v>
      </c>
      <c r="J476" s="16">
        <f t="shared" si="173"/>
        <v>0</v>
      </c>
      <c r="K476" s="26"/>
    </row>
    <row r="477" spans="1:11" ht="24.75" hidden="1" customHeight="1">
      <c r="A477" s="68" t="s">
        <v>184</v>
      </c>
      <c r="B477" s="18" t="s">
        <v>191</v>
      </c>
      <c r="C477" s="18" t="s">
        <v>197</v>
      </c>
      <c r="D477" s="9" t="s">
        <v>199</v>
      </c>
      <c r="E477" s="18" t="s">
        <v>45</v>
      </c>
      <c r="F477" s="18"/>
      <c r="G477" s="16">
        <f t="shared" si="173"/>
        <v>0</v>
      </c>
      <c r="H477" s="16">
        <f t="shared" si="173"/>
        <v>0</v>
      </c>
      <c r="I477" s="12">
        <f t="shared" ref="I477:I540" si="174">G477+H477</f>
        <v>0</v>
      </c>
      <c r="J477" s="16">
        <f t="shared" si="173"/>
        <v>0</v>
      </c>
      <c r="K477" s="26"/>
    </row>
    <row r="478" spans="1:11" ht="27" hidden="1" customHeight="1">
      <c r="A478" s="68" t="s">
        <v>155</v>
      </c>
      <c r="B478" s="18" t="s">
        <v>191</v>
      </c>
      <c r="C478" s="18" t="s">
        <v>197</v>
      </c>
      <c r="D478" s="9" t="s">
        <v>199</v>
      </c>
      <c r="E478" s="18" t="s">
        <v>53</v>
      </c>
      <c r="F478" s="18"/>
      <c r="G478" s="16">
        <f t="shared" si="173"/>
        <v>0</v>
      </c>
      <c r="H478" s="16">
        <f t="shared" si="173"/>
        <v>0</v>
      </c>
      <c r="I478" s="12">
        <f t="shared" si="174"/>
        <v>0</v>
      </c>
      <c r="J478" s="16">
        <f t="shared" si="173"/>
        <v>0</v>
      </c>
      <c r="K478" s="26"/>
    </row>
    <row r="479" spans="1:11" ht="12" hidden="1" customHeight="1">
      <c r="A479" s="17" t="s">
        <v>16</v>
      </c>
      <c r="B479" s="18" t="s">
        <v>191</v>
      </c>
      <c r="C479" s="18" t="s">
        <v>197</v>
      </c>
      <c r="D479" s="9" t="s">
        <v>199</v>
      </c>
      <c r="E479" s="18" t="s">
        <v>53</v>
      </c>
      <c r="F479" s="18" t="s">
        <v>17</v>
      </c>
      <c r="G479" s="16"/>
      <c r="H479" s="16"/>
      <c r="I479" s="12">
        <f t="shared" si="174"/>
        <v>0</v>
      </c>
      <c r="J479" s="16"/>
      <c r="K479" s="26"/>
    </row>
    <row r="480" spans="1:11" ht="43.5" hidden="1" customHeight="1">
      <c r="A480" s="43" t="s">
        <v>200</v>
      </c>
      <c r="B480" s="54" t="s">
        <v>191</v>
      </c>
      <c r="C480" s="54" t="s">
        <v>197</v>
      </c>
      <c r="D480" s="24" t="s">
        <v>201</v>
      </c>
      <c r="E480" s="54"/>
      <c r="F480" s="54"/>
      <c r="G480" s="16">
        <f t="shared" ref="G480:K481" si="175">G481</f>
        <v>0</v>
      </c>
      <c r="H480" s="16">
        <f t="shared" si="175"/>
        <v>0</v>
      </c>
      <c r="I480" s="12">
        <f t="shared" si="174"/>
        <v>0</v>
      </c>
      <c r="J480" s="16">
        <f t="shared" si="175"/>
        <v>0</v>
      </c>
      <c r="K480" s="16">
        <f t="shared" si="175"/>
        <v>0</v>
      </c>
    </row>
    <row r="481" spans="1:11" ht="41.25" hidden="1" customHeight="1">
      <c r="A481" s="43" t="s">
        <v>202</v>
      </c>
      <c r="B481" s="54" t="s">
        <v>191</v>
      </c>
      <c r="C481" s="54" t="s">
        <v>197</v>
      </c>
      <c r="D481" s="24" t="s">
        <v>203</v>
      </c>
      <c r="E481" s="54"/>
      <c r="F481" s="54"/>
      <c r="G481" s="16">
        <f t="shared" si="175"/>
        <v>0</v>
      </c>
      <c r="H481" s="16">
        <f t="shared" si="175"/>
        <v>0</v>
      </c>
      <c r="I481" s="12">
        <f t="shared" si="174"/>
        <v>0</v>
      </c>
      <c r="J481" s="16">
        <f t="shared" si="175"/>
        <v>0</v>
      </c>
      <c r="K481" s="16">
        <f t="shared" si="175"/>
        <v>0</v>
      </c>
    </row>
    <row r="482" spans="1:11" ht="89.25" hidden="1" customHeight="1">
      <c r="A482" s="23" t="s">
        <v>204</v>
      </c>
      <c r="B482" s="24" t="s">
        <v>191</v>
      </c>
      <c r="C482" s="24" t="s">
        <v>197</v>
      </c>
      <c r="D482" s="55" t="s">
        <v>205</v>
      </c>
      <c r="E482" s="24"/>
      <c r="F482" s="24"/>
      <c r="G482" s="16">
        <f>G483</f>
        <v>0</v>
      </c>
      <c r="H482" s="16">
        <f>H483</f>
        <v>0</v>
      </c>
      <c r="I482" s="12">
        <f t="shared" si="174"/>
        <v>0</v>
      </c>
      <c r="J482" s="16">
        <f t="shared" ref="J482:K482" si="176">J483+J487</f>
        <v>0</v>
      </c>
      <c r="K482" s="16">
        <f t="shared" si="176"/>
        <v>0</v>
      </c>
    </row>
    <row r="483" spans="1:11" ht="15" hidden="1" customHeight="1">
      <c r="A483" s="23" t="s">
        <v>206</v>
      </c>
      <c r="B483" s="24" t="s">
        <v>191</v>
      </c>
      <c r="C483" s="24" t="s">
        <v>197</v>
      </c>
      <c r="D483" s="55" t="s">
        <v>207</v>
      </c>
      <c r="E483" s="24"/>
      <c r="F483" s="24"/>
      <c r="G483" s="16">
        <f>G484+G487</f>
        <v>0</v>
      </c>
      <c r="H483" s="16">
        <f>H484+H487</f>
        <v>0</v>
      </c>
      <c r="I483" s="12">
        <f t="shared" si="174"/>
        <v>0</v>
      </c>
      <c r="J483" s="16">
        <f t="shared" ref="G483:K485" si="177">J484</f>
        <v>0</v>
      </c>
      <c r="K483" s="16">
        <f t="shared" si="177"/>
        <v>0</v>
      </c>
    </row>
    <row r="484" spans="1:11" ht="24.75" hidden="1" customHeight="1">
      <c r="A484" s="74" t="s">
        <v>184</v>
      </c>
      <c r="B484" s="24" t="s">
        <v>191</v>
      </c>
      <c r="C484" s="24" t="s">
        <v>197</v>
      </c>
      <c r="D484" s="55" t="s">
        <v>207</v>
      </c>
      <c r="E484" s="24" t="s">
        <v>45</v>
      </c>
      <c r="F484" s="24"/>
      <c r="G484" s="16">
        <f t="shared" si="177"/>
        <v>0</v>
      </c>
      <c r="H484" s="16">
        <f t="shared" si="177"/>
        <v>0</v>
      </c>
      <c r="I484" s="12">
        <f t="shared" si="174"/>
        <v>0</v>
      </c>
      <c r="J484" s="16">
        <f t="shared" si="177"/>
        <v>0</v>
      </c>
      <c r="K484" s="16">
        <f t="shared" si="177"/>
        <v>0</v>
      </c>
    </row>
    <row r="485" spans="1:11" ht="22.5" hidden="1" customHeight="1">
      <c r="A485" s="74" t="s">
        <v>172</v>
      </c>
      <c r="B485" s="24" t="s">
        <v>191</v>
      </c>
      <c r="C485" s="24" t="s">
        <v>197</v>
      </c>
      <c r="D485" s="55" t="s">
        <v>207</v>
      </c>
      <c r="E485" s="24" t="s">
        <v>53</v>
      </c>
      <c r="F485" s="24"/>
      <c r="G485" s="16">
        <f t="shared" si="177"/>
        <v>0</v>
      </c>
      <c r="H485" s="16">
        <f t="shared" si="177"/>
        <v>0</v>
      </c>
      <c r="I485" s="12">
        <f t="shared" si="174"/>
        <v>0</v>
      </c>
      <c r="J485" s="16">
        <f t="shared" si="177"/>
        <v>0</v>
      </c>
      <c r="K485" s="16">
        <f t="shared" si="177"/>
        <v>0</v>
      </c>
    </row>
    <row r="486" spans="1:11" ht="12" hidden="1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53</v>
      </c>
      <c r="F486" s="24" t="s">
        <v>17</v>
      </c>
      <c r="G486" s="16"/>
      <c r="H486" s="16"/>
      <c r="I486" s="12">
        <f t="shared" si="174"/>
        <v>0</v>
      </c>
      <c r="J486" s="16"/>
      <c r="K486" s="26"/>
    </row>
    <row r="487" spans="1:11" ht="36.75" hidden="1" customHeight="1">
      <c r="A487" s="45" t="s">
        <v>208</v>
      </c>
      <c r="B487" s="24" t="s">
        <v>191</v>
      </c>
      <c r="C487" s="24" t="s">
        <v>197</v>
      </c>
      <c r="D487" s="55" t="s">
        <v>207</v>
      </c>
      <c r="E487" s="24" t="s">
        <v>209</v>
      </c>
      <c r="F487" s="24"/>
      <c r="G487" s="16">
        <f t="shared" ref="G487:K488" si="178">G488</f>
        <v>0</v>
      </c>
      <c r="H487" s="16">
        <f t="shared" si="178"/>
        <v>0</v>
      </c>
      <c r="I487" s="12">
        <f t="shared" si="174"/>
        <v>0</v>
      </c>
      <c r="J487" s="16">
        <f t="shared" si="178"/>
        <v>0</v>
      </c>
      <c r="K487" s="16">
        <f t="shared" si="178"/>
        <v>0</v>
      </c>
    </row>
    <row r="488" spans="1:11" hidden="1">
      <c r="A488" s="45" t="s">
        <v>210</v>
      </c>
      <c r="B488" s="24" t="s">
        <v>191</v>
      </c>
      <c r="C488" s="24" t="s">
        <v>197</v>
      </c>
      <c r="D488" s="55" t="s">
        <v>207</v>
      </c>
      <c r="E488" s="24" t="s">
        <v>211</v>
      </c>
      <c r="F488" s="24"/>
      <c r="G488" s="16">
        <f t="shared" si="178"/>
        <v>0</v>
      </c>
      <c r="H488" s="16">
        <f t="shared" si="178"/>
        <v>0</v>
      </c>
      <c r="I488" s="12">
        <f t="shared" si="174"/>
        <v>0</v>
      </c>
      <c r="J488" s="16">
        <f t="shared" si="178"/>
        <v>0</v>
      </c>
      <c r="K488" s="16">
        <f t="shared" si="178"/>
        <v>0</v>
      </c>
    </row>
    <row r="489" spans="1:11" ht="12" hidden="1" customHeight="1">
      <c r="A489" s="23" t="s">
        <v>16</v>
      </c>
      <c r="B489" s="24" t="s">
        <v>191</v>
      </c>
      <c r="C489" s="24" t="s">
        <v>197</v>
      </c>
      <c r="D489" s="55" t="s">
        <v>207</v>
      </c>
      <c r="E489" s="24" t="s">
        <v>211</v>
      </c>
      <c r="F489" s="24" t="s">
        <v>17</v>
      </c>
      <c r="G489" s="16">
        <v>0</v>
      </c>
      <c r="H489" s="16"/>
      <c r="I489" s="12">
        <f t="shared" si="174"/>
        <v>0</v>
      </c>
      <c r="J489" s="16"/>
      <c r="K489" s="26"/>
    </row>
    <row r="490" spans="1:11" ht="12" hidden="1" customHeight="1">
      <c r="A490" s="13" t="s">
        <v>25</v>
      </c>
      <c r="B490" s="14" t="s">
        <v>191</v>
      </c>
      <c r="C490" s="14" t="s">
        <v>197</v>
      </c>
      <c r="D490" s="11" t="s">
        <v>26</v>
      </c>
      <c r="E490" s="14"/>
      <c r="F490" s="14"/>
      <c r="G490" s="16">
        <f t="shared" ref="G490:K490" si="179">G491</f>
        <v>0</v>
      </c>
      <c r="H490" s="16">
        <f t="shared" si="179"/>
        <v>0</v>
      </c>
      <c r="I490" s="12">
        <f t="shared" si="174"/>
        <v>0</v>
      </c>
      <c r="J490" s="16">
        <f t="shared" si="179"/>
        <v>0</v>
      </c>
      <c r="K490" s="16">
        <f t="shared" si="179"/>
        <v>0</v>
      </c>
    </row>
    <row r="491" spans="1:11" ht="25.5" hidden="1" customHeight="1">
      <c r="A491" s="53" t="s">
        <v>212</v>
      </c>
      <c r="B491" s="18" t="s">
        <v>191</v>
      </c>
      <c r="C491" s="18" t="s">
        <v>197</v>
      </c>
      <c r="D491" s="9" t="s">
        <v>213</v>
      </c>
      <c r="E491" s="18"/>
      <c r="F491" s="18"/>
      <c r="G491" s="16">
        <f t="shared" ref="G491:K491" si="180">G492+G495</f>
        <v>0</v>
      </c>
      <c r="H491" s="16">
        <f t="shared" si="180"/>
        <v>0</v>
      </c>
      <c r="I491" s="12">
        <f t="shared" si="174"/>
        <v>0</v>
      </c>
      <c r="J491" s="16">
        <f t="shared" si="180"/>
        <v>0</v>
      </c>
      <c r="K491" s="16">
        <f t="shared" si="180"/>
        <v>0</v>
      </c>
    </row>
    <row r="492" spans="1:11" ht="25.5" hidden="1" customHeight="1">
      <c r="A492" s="68" t="s">
        <v>184</v>
      </c>
      <c r="B492" s="18" t="s">
        <v>191</v>
      </c>
      <c r="C492" s="18" t="s">
        <v>197</v>
      </c>
      <c r="D492" s="9" t="s">
        <v>213</v>
      </c>
      <c r="E492" s="18" t="s">
        <v>45</v>
      </c>
      <c r="F492" s="18"/>
      <c r="G492" s="16">
        <f t="shared" ref="G492:K493" si="181">G493</f>
        <v>0</v>
      </c>
      <c r="H492" s="16">
        <f t="shared" si="181"/>
        <v>0</v>
      </c>
      <c r="I492" s="12">
        <f t="shared" si="174"/>
        <v>0</v>
      </c>
      <c r="J492" s="16">
        <f t="shared" si="181"/>
        <v>0</v>
      </c>
      <c r="K492" s="16">
        <f t="shared" si="181"/>
        <v>0</v>
      </c>
    </row>
    <row r="493" spans="1:11" ht="21.75" hidden="1" customHeight="1">
      <c r="A493" s="68" t="s">
        <v>155</v>
      </c>
      <c r="B493" s="18" t="s">
        <v>191</v>
      </c>
      <c r="C493" s="18" t="s">
        <v>197</v>
      </c>
      <c r="D493" s="9" t="s">
        <v>213</v>
      </c>
      <c r="E493" s="18" t="s">
        <v>53</v>
      </c>
      <c r="F493" s="18"/>
      <c r="G493" s="16">
        <f t="shared" si="181"/>
        <v>0</v>
      </c>
      <c r="H493" s="16">
        <f t="shared" si="181"/>
        <v>0</v>
      </c>
      <c r="I493" s="12">
        <f t="shared" si="174"/>
        <v>0</v>
      </c>
      <c r="J493" s="16">
        <f t="shared" si="181"/>
        <v>0</v>
      </c>
      <c r="K493" s="16">
        <f t="shared" si="181"/>
        <v>0</v>
      </c>
    </row>
    <row r="494" spans="1:11" hidden="1">
      <c r="A494" s="17" t="s">
        <v>16</v>
      </c>
      <c r="B494" s="18" t="s">
        <v>191</v>
      </c>
      <c r="C494" s="18" t="s">
        <v>197</v>
      </c>
      <c r="D494" s="9" t="s">
        <v>213</v>
      </c>
      <c r="E494" s="18" t="s">
        <v>53</v>
      </c>
      <c r="F494" s="18" t="s">
        <v>17</v>
      </c>
      <c r="G494" s="19"/>
      <c r="H494" s="19"/>
      <c r="I494" s="12">
        <f t="shared" si="174"/>
        <v>0</v>
      </c>
      <c r="J494" s="20"/>
      <c r="K494" s="19"/>
    </row>
    <row r="495" spans="1:11" hidden="1">
      <c r="A495" s="60" t="s">
        <v>122</v>
      </c>
      <c r="B495" s="18" t="s">
        <v>191</v>
      </c>
      <c r="C495" s="18" t="s">
        <v>197</v>
      </c>
      <c r="D495" s="9" t="s">
        <v>213</v>
      </c>
      <c r="E495" s="18" t="s">
        <v>123</v>
      </c>
      <c r="F495" s="18"/>
      <c r="G495" s="16">
        <f t="shared" ref="G495:K496" si="182">G496</f>
        <v>0</v>
      </c>
      <c r="H495" s="16">
        <f t="shared" si="182"/>
        <v>0</v>
      </c>
      <c r="I495" s="12">
        <f t="shared" si="174"/>
        <v>0</v>
      </c>
      <c r="J495" s="16">
        <f t="shared" si="182"/>
        <v>0</v>
      </c>
      <c r="K495" s="16">
        <f t="shared" si="182"/>
        <v>0</v>
      </c>
    </row>
    <row r="496" spans="1:11" ht="13.5" hidden="1" customHeight="1">
      <c r="A496" s="60" t="s">
        <v>161</v>
      </c>
      <c r="B496" s="18" t="s">
        <v>191</v>
      </c>
      <c r="C496" s="18" t="s">
        <v>197</v>
      </c>
      <c r="D496" s="9" t="s">
        <v>213</v>
      </c>
      <c r="E496" s="18" t="s">
        <v>162</v>
      </c>
      <c r="F496" s="18"/>
      <c r="G496" s="16">
        <f t="shared" si="182"/>
        <v>0</v>
      </c>
      <c r="H496" s="16">
        <f t="shared" si="182"/>
        <v>0</v>
      </c>
      <c r="I496" s="12">
        <f t="shared" si="174"/>
        <v>0</v>
      </c>
      <c r="J496" s="16">
        <f t="shared" si="182"/>
        <v>0</v>
      </c>
      <c r="K496" s="16">
        <f t="shared" si="182"/>
        <v>0</v>
      </c>
    </row>
    <row r="497" spans="1:11" hidden="1">
      <c r="A497" s="60" t="s">
        <v>16</v>
      </c>
      <c r="B497" s="18" t="s">
        <v>191</v>
      </c>
      <c r="C497" s="18" t="s">
        <v>197</v>
      </c>
      <c r="D497" s="9" t="s">
        <v>213</v>
      </c>
      <c r="E497" s="18" t="s">
        <v>162</v>
      </c>
      <c r="F497" s="18" t="s">
        <v>17</v>
      </c>
      <c r="G497" s="19"/>
      <c r="H497" s="19"/>
      <c r="I497" s="12">
        <f t="shared" si="174"/>
        <v>0</v>
      </c>
      <c r="J497" s="20"/>
      <c r="K497" s="19"/>
    </row>
    <row r="498" spans="1:11" ht="53.25" customHeight="1">
      <c r="A498" s="146" t="s">
        <v>638</v>
      </c>
      <c r="B498" s="18" t="s">
        <v>191</v>
      </c>
      <c r="C498" s="18" t="s">
        <v>197</v>
      </c>
      <c r="D498" s="134" t="s">
        <v>622</v>
      </c>
      <c r="E498" s="134"/>
      <c r="F498" s="134"/>
      <c r="G498" s="130">
        <f t="shared" ref="G498:K501" si="183">G499</f>
        <v>90</v>
      </c>
      <c r="H498" s="130">
        <f t="shared" si="183"/>
        <v>0</v>
      </c>
      <c r="I498" s="12">
        <f t="shared" si="174"/>
        <v>90</v>
      </c>
      <c r="J498" s="130">
        <f t="shared" si="183"/>
        <v>70</v>
      </c>
      <c r="K498" s="130">
        <f t="shared" si="183"/>
        <v>30</v>
      </c>
    </row>
    <row r="499" spans="1:11">
      <c r="A499" s="146" t="s">
        <v>133</v>
      </c>
      <c r="B499" s="18" t="s">
        <v>191</v>
      </c>
      <c r="C499" s="18" t="s">
        <v>197</v>
      </c>
      <c r="D499" s="134" t="s">
        <v>623</v>
      </c>
      <c r="E499" s="134"/>
      <c r="F499" s="134"/>
      <c r="G499" s="130">
        <f t="shared" si="183"/>
        <v>90</v>
      </c>
      <c r="H499" s="130">
        <f t="shared" si="183"/>
        <v>0</v>
      </c>
      <c r="I499" s="12">
        <f t="shared" si="174"/>
        <v>90</v>
      </c>
      <c r="J499" s="130">
        <f t="shared" si="183"/>
        <v>70</v>
      </c>
      <c r="K499" s="130">
        <f t="shared" si="183"/>
        <v>30</v>
      </c>
    </row>
    <row r="500" spans="1:11" ht="25.5">
      <c r="A500" s="74" t="s">
        <v>44</v>
      </c>
      <c r="B500" s="18" t="s">
        <v>191</v>
      </c>
      <c r="C500" s="18" t="s">
        <v>197</v>
      </c>
      <c r="D500" s="134" t="s">
        <v>623</v>
      </c>
      <c r="E500" s="134" t="s">
        <v>45</v>
      </c>
      <c r="F500" s="134"/>
      <c r="G500" s="130">
        <f t="shared" si="183"/>
        <v>90</v>
      </c>
      <c r="H500" s="130">
        <f t="shared" si="183"/>
        <v>0</v>
      </c>
      <c r="I500" s="12">
        <f t="shared" si="174"/>
        <v>90</v>
      </c>
      <c r="J500" s="130">
        <f t="shared" si="183"/>
        <v>70</v>
      </c>
      <c r="K500" s="130">
        <f t="shared" si="183"/>
        <v>30</v>
      </c>
    </row>
    <row r="501" spans="1:11" ht="25.5">
      <c r="A501" s="74" t="s">
        <v>172</v>
      </c>
      <c r="B501" s="18" t="s">
        <v>191</v>
      </c>
      <c r="C501" s="18" t="s">
        <v>197</v>
      </c>
      <c r="D501" s="134" t="s">
        <v>623</v>
      </c>
      <c r="E501" s="134" t="s">
        <v>53</v>
      </c>
      <c r="F501" s="134"/>
      <c r="G501" s="130">
        <f t="shared" si="183"/>
        <v>90</v>
      </c>
      <c r="H501" s="130">
        <f t="shared" si="183"/>
        <v>0</v>
      </c>
      <c r="I501" s="12">
        <f t="shared" si="174"/>
        <v>90</v>
      </c>
      <c r="J501" s="130">
        <f t="shared" si="183"/>
        <v>70</v>
      </c>
      <c r="K501" s="130">
        <f t="shared" si="183"/>
        <v>30</v>
      </c>
    </row>
    <row r="502" spans="1:11">
      <c r="A502" s="106" t="s">
        <v>16</v>
      </c>
      <c r="B502" s="18" t="s">
        <v>191</v>
      </c>
      <c r="C502" s="18" t="s">
        <v>197</v>
      </c>
      <c r="D502" s="134" t="s">
        <v>623</v>
      </c>
      <c r="E502" s="134" t="s">
        <v>53</v>
      </c>
      <c r="F502" s="134" t="s">
        <v>17</v>
      </c>
      <c r="G502" s="130">
        <f>'[1]Бюджет 2025 г 1 чтение'!$H$389</f>
        <v>90</v>
      </c>
      <c r="H502" s="130">
        <f>'[4]Поправки февраль'!$I$397</f>
        <v>0</v>
      </c>
      <c r="I502" s="12">
        <f t="shared" si="174"/>
        <v>90</v>
      </c>
      <c r="J502" s="130">
        <f>'[1]Бюджет 2025 г 1 чтение'!$I$389</f>
        <v>70</v>
      </c>
      <c r="K502" s="130">
        <f>'[1]Бюджет 2025 г 1 чтение'!$J$389</f>
        <v>30</v>
      </c>
    </row>
    <row r="503" spans="1:11">
      <c r="A503" s="56" t="s">
        <v>214</v>
      </c>
      <c r="B503" s="14" t="s">
        <v>191</v>
      </c>
      <c r="C503" s="14" t="s">
        <v>215</v>
      </c>
      <c r="D503" s="11"/>
      <c r="E503" s="14"/>
      <c r="F503" s="14"/>
      <c r="G503" s="15">
        <f>G504+G518+G544</f>
        <v>1631.1</v>
      </c>
      <c r="H503" s="15">
        <f>H504+H518+H544</f>
        <v>0</v>
      </c>
      <c r="I503" s="12">
        <f t="shared" si="174"/>
        <v>1631.1</v>
      </c>
      <c r="J503" s="15">
        <f>J504+J518+J544</f>
        <v>1229.5</v>
      </c>
      <c r="K503" s="15">
        <f t="shared" ref="K503" si="184">K504+K518+K544</f>
        <v>1529.4</v>
      </c>
    </row>
    <row r="504" spans="1:11" ht="38.25" hidden="1" customHeight="1">
      <c r="A504" s="43" t="s">
        <v>200</v>
      </c>
      <c r="B504" s="18" t="s">
        <v>191</v>
      </c>
      <c r="C504" s="18" t="s">
        <v>215</v>
      </c>
      <c r="D504" s="24" t="s">
        <v>201</v>
      </c>
      <c r="E504" s="18"/>
      <c r="F504" s="18"/>
      <c r="G504" s="16">
        <f t="shared" ref="G504:K505" si="185">G505</f>
        <v>0</v>
      </c>
      <c r="H504" s="16">
        <f t="shared" si="185"/>
        <v>0</v>
      </c>
      <c r="I504" s="12">
        <f t="shared" si="174"/>
        <v>0</v>
      </c>
      <c r="J504" s="16">
        <f t="shared" si="185"/>
        <v>0</v>
      </c>
      <c r="K504" s="16">
        <f t="shared" si="185"/>
        <v>0</v>
      </c>
    </row>
    <row r="505" spans="1:11" ht="38.25" hidden="1">
      <c r="A505" s="43" t="s">
        <v>202</v>
      </c>
      <c r="B505" s="18" t="s">
        <v>191</v>
      </c>
      <c r="C505" s="18" t="s">
        <v>215</v>
      </c>
      <c r="D505" s="24" t="s">
        <v>203</v>
      </c>
      <c r="E505" s="18"/>
      <c r="F505" s="18"/>
      <c r="G505" s="16">
        <f t="shared" si="185"/>
        <v>0</v>
      </c>
      <c r="H505" s="16">
        <f t="shared" si="185"/>
        <v>0</v>
      </c>
      <c r="I505" s="12">
        <f t="shared" si="174"/>
        <v>0</v>
      </c>
      <c r="J505" s="16">
        <f t="shared" si="185"/>
        <v>0</v>
      </c>
      <c r="K505" s="16">
        <f t="shared" si="185"/>
        <v>0</v>
      </c>
    </row>
    <row r="506" spans="1:11" ht="38.25" hidden="1">
      <c r="A506" s="43" t="s">
        <v>216</v>
      </c>
      <c r="B506" s="18" t="s">
        <v>191</v>
      </c>
      <c r="C506" s="18" t="s">
        <v>215</v>
      </c>
      <c r="D506" s="24" t="s">
        <v>217</v>
      </c>
      <c r="E506" s="18"/>
      <c r="F506" s="18"/>
      <c r="G506" s="16">
        <f t="shared" ref="G506:K506" si="186">G507+G511</f>
        <v>0</v>
      </c>
      <c r="H506" s="16">
        <f t="shared" si="186"/>
        <v>0</v>
      </c>
      <c r="I506" s="12">
        <f t="shared" si="174"/>
        <v>0</v>
      </c>
      <c r="J506" s="16">
        <f t="shared" si="186"/>
        <v>0</v>
      </c>
      <c r="K506" s="16">
        <f t="shared" si="186"/>
        <v>0</v>
      </c>
    </row>
    <row r="507" spans="1:11" ht="15.75" hidden="1" customHeight="1">
      <c r="A507" s="43" t="s">
        <v>133</v>
      </c>
      <c r="B507" s="18" t="s">
        <v>191</v>
      </c>
      <c r="C507" s="18" t="s">
        <v>215</v>
      </c>
      <c r="D507" s="24" t="s">
        <v>218</v>
      </c>
      <c r="E507" s="18"/>
      <c r="F507" s="18"/>
      <c r="G507" s="16">
        <f t="shared" ref="G507:K509" si="187">G508</f>
        <v>0</v>
      </c>
      <c r="H507" s="16">
        <f t="shared" si="187"/>
        <v>0</v>
      </c>
      <c r="I507" s="12">
        <f t="shared" si="174"/>
        <v>0</v>
      </c>
      <c r="J507" s="16">
        <f t="shared" si="187"/>
        <v>0</v>
      </c>
      <c r="K507" s="16">
        <f t="shared" si="187"/>
        <v>0</v>
      </c>
    </row>
    <row r="508" spans="1:11" ht="27" hidden="1" customHeight="1">
      <c r="A508" s="74" t="s">
        <v>44</v>
      </c>
      <c r="B508" s="18" t="s">
        <v>191</v>
      </c>
      <c r="C508" s="18" t="s">
        <v>215</v>
      </c>
      <c r="D508" s="24" t="s">
        <v>218</v>
      </c>
      <c r="E508" s="18" t="s">
        <v>45</v>
      </c>
      <c r="F508" s="18"/>
      <c r="G508" s="16">
        <f t="shared" si="187"/>
        <v>0</v>
      </c>
      <c r="H508" s="16">
        <f t="shared" si="187"/>
        <v>0</v>
      </c>
      <c r="I508" s="12">
        <f t="shared" si="174"/>
        <v>0</v>
      </c>
      <c r="J508" s="16">
        <f t="shared" si="187"/>
        <v>0</v>
      </c>
      <c r="K508" s="16">
        <f t="shared" si="187"/>
        <v>0</v>
      </c>
    </row>
    <row r="509" spans="1:11" ht="24.75" hidden="1" customHeight="1">
      <c r="A509" s="74" t="s">
        <v>172</v>
      </c>
      <c r="B509" s="18" t="s">
        <v>191</v>
      </c>
      <c r="C509" s="18" t="s">
        <v>215</v>
      </c>
      <c r="D509" s="24" t="s">
        <v>218</v>
      </c>
      <c r="E509" s="18" t="s">
        <v>53</v>
      </c>
      <c r="F509" s="18"/>
      <c r="G509" s="16">
        <f t="shared" si="187"/>
        <v>0</v>
      </c>
      <c r="H509" s="16">
        <f t="shared" si="187"/>
        <v>0</v>
      </c>
      <c r="I509" s="12">
        <f t="shared" si="174"/>
        <v>0</v>
      </c>
      <c r="J509" s="16">
        <f t="shared" si="187"/>
        <v>0</v>
      </c>
      <c r="K509" s="16">
        <f t="shared" si="187"/>
        <v>0</v>
      </c>
    </row>
    <row r="510" spans="1:11" ht="13.5" hidden="1" customHeight="1">
      <c r="A510" s="23" t="s">
        <v>16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 t="s">
        <v>17</v>
      </c>
      <c r="G510" s="16"/>
      <c r="H510" s="16"/>
      <c r="I510" s="12">
        <f t="shared" si="174"/>
        <v>0</v>
      </c>
      <c r="J510" s="16"/>
      <c r="K510" s="26"/>
    </row>
    <row r="511" spans="1:11" ht="16.5" hidden="1" customHeight="1">
      <c r="A511" s="106" t="s">
        <v>558</v>
      </c>
      <c r="B511" s="18" t="s">
        <v>191</v>
      </c>
      <c r="C511" s="18" t="s">
        <v>215</v>
      </c>
      <c r="D511" s="24" t="s">
        <v>218</v>
      </c>
      <c r="E511" s="18"/>
      <c r="F511" s="18"/>
      <c r="G511" s="16"/>
      <c r="H511" s="16"/>
      <c r="I511" s="12">
        <f t="shared" si="174"/>
        <v>0</v>
      </c>
      <c r="J511" s="16">
        <f>J512</f>
        <v>0</v>
      </c>
      <c r="K511" s="26"/>
    </row>
    <row r="512" spans="1:11" ht="24" hidden="1" customHeight="1">
      <c r="A512" s="74" t="s">
        <v>44</v>
      </c>
      <c r="B512" s="18" t="s">
        <v>191</v>
      </c>
      <c r="C512" s="18" t="s">
        <v>215</v>
      </c>
      <c r="D512" s="24" t="s">
        <v>218</v>
      </c>
      <c r="E512" s="18" t="s">
        <v>45</v>
      </c>
      <c r="F512" s="18"/>
      <c r="G512" s="16"/>
      <c r="H512" s="16"/>
      <c r="I512" s="12">
        <f t="shared" si="174"/>
        <v>0</v>
      </c>
      <c r="J512" s="16">
        <f>J513</f>
        <v>0</v>
      </c>
      <c r="K512" s="26"/>
    </row>
    <row r="513" spans="1:11" ht="27" hidden="1" customHeight="1">
      <c r="A513" s="74" t="s">
        <v>172</v>
      </c>
      <c r="B513" s="18" t="s">
        <v>191</v>
      </c>
      <c r="C513" s="18" t="s">
        <v>215</v>
      </c>
      <c r="D513" s="24" t="s">
        <v>218</v>
      </c>
      <c r="E513" s="18" t="s">
        <v>53</v>
      </c>
      <c r="F513" s="18"/>
      <c r="G513" s="16"/>
      <c r="H513" s="16"/>
      <c r="I513" s="12">
        <f t="shared" si="174"/>
        <v>0</v>
      </c>
      <c r="J513" s="16">
        <f>J514+J515+J516+J517</f>
        <v>0</v>
      </c>
      <c r="K513" s="26"/>
    </row>
    <row r="514" spans="1:11" hidden="1">
      <c r="A514" s="23" t="s">
        <v>16</v>
      </c>
      <c r="B514" s="18" t="s">
        <v>191</v>
      </c>
      <c r="C514" s="18" t="s">
        <v>215</v>
      </c>
      <c r="D514" s="24" t="s">
        <v>218</v>
      </c>
      <c r="E514" s="18" t="s">
        <v>53</v>
      </c>
      <c r="F514" s="18" t="s">
        <v>17</v>
      </c>
      <c r="G514" s="16"/>
      <c r="H514" s="16"/>
      <c r="I514" s="12">
        <f t="shared" si="174"/>
        <v>0</v>
      </c>
      <c r="J514" s="16"/>
      <c r="K514" s="26"/>
    </row>
    <row r="515" spans="1:11" hidden="1">
      <c r="A515" s="23" t="s">
        <v>18</v>
      </c>
      <c r="B515" s="18" t="s">
        <v>191</v>
      </c>
      <c r="C515" s="18" t="s">
        <v>215</v>
      </c>
      <c r="D515" s="24" t="s">
        <v>218</v>
      </c>
      <c r="E515" s="18" t="s">
        <v>53</v>
      </c>
      <c r="F515" s="18" t="s">
        <v>10</v>
      </c>
      <c r="G515" s="16"/>
      <c r="H515" s="16"/>
      <c r="I515" s="12">
        <f t="shared" si="174"/>
        <v>0</v>
      </c>
      <c r="J515" s="16"/>
      <c r="K515" s="26"/>
    </row>
    <row r="516" spans="1:11" hidden="1">
      <c r="A516" s="23" t="s">
        <v>19</v>
      </c>
      <c r="B516" s="18" t="s">
        <v>191</v>
      </c>
      <c r="C516" s="18" t="s">
        <v>215</v>
      </c>
      <c r="D516" s="24" t="s">
        <v>220</v>
      </c>
      <c r="E516" s="18" t="s">
        <v>53</v>
      </c>
      <c r="F516" s="18" t="s">
        <v>11</v>
      </c>
      <c r="G516" s="16"/>
      <c r="H516" s="16"/>
      <c r="I516" s="12">
        <f t="shared" si="174"/>
        <v>0</v>
      </c>
      <c r="J516" s="16"/>
      <c r="K516" s="26"/>
    </row>
    <row r="517" spans="1:11" hidden="1">
      <c r="A517" s="23" t="s">
        <v>20</v>
      </c>
      <c r="B517" s="18" t="s">
        <v>191</v>
      </c>
      <c r="C517" s="18" t="s">
        <v>215</v>
      </c>
      <c r="D517" s="24" t="s">
        <v>220</v>
      </c>
      <c r="E517" s="18" t="s">
        <v>53</v>
      </c>
      <c r="F517" s="18" t="s">
        <v>12</v>
      </c>
      <c r="G517" s="16"/>
      <c r="H517" s="16"/>
      <c r="I517" s="12">
        <f t="shared" si="174"/>
        <v>0</v>
      </c>
      <c r="J517" s="16"/>
      <c r="K517" s="26"/>
    </row>
    <row r="518" spans="1:11" ht="27" customHeight="1">
      <c r="A518" s="13" t="s">
        <v>25</v>
      </c>
      <c r="B518" s="14" t="s">
        <v>191</v>
      </c>
      <c r="C518" s="14" t="s">
        <v>215</v>
      </c>
      <c r="D518" s="11" t="s">
        <v>26</v>
      </c>
      <c r="E518" s="14"/>
      <c r="F518" s="14"/>
      <c r="G518" s="15">
        <f>G519+G523+G530+G537</f>
        <v>631.1</v>
      </c>
      <c r="H518" s="15">
        <f>H519+H523+H530+H537</f>
        <v>0</v>
      </c>
      <c r="I518" s="12">
        <f t="shared" si="174"/>
        <v>631.1</v>
      </c>
      <c r="J518" s="15">
        <f t="shared" ref="J518:K518" si="188">J519+J523+J530+J537</f>
        <v>529.5</v>
      </c>
      <c r="K518" s="15">
        <f t="shared" si="188"/>
        <v>529.4</v>
      </c>
    </row>
    <row r="519" spans="1:11" ht="17.25" hidden="1" customHeight="1">
      <c r="A519" s="23" t="s">
        <v>219</v>
      </c>
      <c r="B519" s="18" t="s">
        <v>191</v>
      </c>
      <c r="C519" s="18" t="s">
        <v>215</v>
      </c>
      <c r="D519" s="55" t="s">
        <v>221</v>
      </c>
      <c r="E519" s="18"/>
      <c r="F519" s="18"/>
      <c r="G519" s="16">
        <f t="shared" ref="G519:J521" si="189">G520</f>
        <v>0</v>
      </c>
      <c r="H519" s="16">
        <f t="shared" si="189"/>
        <v>0</v>
      </c>
      <c r="I519" s="12">
        <f t="shared" si="174"/>
        <v>0</v>
      </c>
      <c r="J519" s="16">
        <f t="shared" si="189"/>
        <v>0</v>
      </c>
      <c r="K519" s="26"/>
    </row>
    <row r="520" spans="1:11" ht="25.5" hidden="1" customHeight="1">
      <c r="A520" s="74" t="s">
        <v>184</v>
      </c>
      <c r="B520" s="18" t="s">
        <v>191</v>
      </c>
      <c r="C520" s="18" t="s">
        <v>215</v>
      </c>
      <c r="D520" s="55" t="s">
        <v>221</v>
      </c>
      <c r="E520" s="18" t="s">
        <v>45</v>
      </c>
      <c r="F520" s="18"/>
      <c r="G520" s="16">
        <f t="shared" si="189"/>
        <v>0</v>
      </c>
      <c r="H520" s="16">
        <f t="shared" si="189"/>
        <v>0</v>
      </c>
      <c r="I520" s="12">
        <f t="shared" si="174"/>
        <v>0</v>
      </c>
      <c r="J520" s="16">
        <f t="shared" si="189"/>
        <v>0</v>
      </c>
      <c r="K520" s="26"/>
    </row>
    <row r="521" spans="1:11" ht="29.25" hidden="1" customHeight="1">
      <c r="A521" s="74" t="s">
        <v>155</v>
      </c>
      <c r="B521" s="18" t="s">
        <v>191</v>
      </c>
      <c r="C521" s="18" t="s">
        <v>215</v>
      </c>
      <c r="D521" s="55" t="s">
        <v>221</v>
      </c>
      <c r="E521" s="18" t="s">
        <v>53</v>
      </c>
      <c r="F521" s="18"/>
      <c r="G521" s="16">
        <f t="shared" si="189"/>
        <v>0</v>
      </c>
      <c r="H521" s="16">
        <f t="shared" si="189"/>
        <v>0</v>
      </c>
      <c r="I521" s="12">
        <f t="shared" si="174"/>
        <v>0</v>
      </c>
      <c r="J521" s="16">
        <f t="shared" si="189"/>
        <v>0</v>
      </c>
      <c r="K521" s="26"/>
    </row>
    <row r="522" spans="1:11" hidden="1">
      <c r="A522" s="23" t="s">
        <v>222</v>
      </c>
      <c r="B522" s="18" t="s">
        <v>191</v>
      </c>
      <c r="C522" s="18" t="s">
        <v>215</v>
      </c>
      <c r="D522" s="55" t="s">
        <v>221</v>
      </c>
      <c r="E522" s="18" t="s">
        <v>53</v>
      </c>
      <c r="F522" s="18" t="s">
        <v>10</v>
      </c>
      <c r="G522" s="16"/>
      <c r="H522" s="16"/>
      <c r="I522" s="12">
        <f t="shared" si="174"/>
        <v>0</v>
      </c>
      <c r="J522" s="16"/>
      <c r="K522" s="26"/>
    </row>
    <row r="523" spans="1:11" ht="24" customHeight="1">
      <c r="A523" s="33" t="s">
        <v>513</v>
      </c>
      <c r="B523" s="18" t="s">
        <v>191</v>
      </c>
      <c r="C523" s="18" t="s">
        <v>215</v>
      </c>
      <c r="D523" s="9" t="s">
        <v>223</v>
      </c>
      <c r="E523" s="14"/>
      <c r="F523" s="14"/>
      <c r="G523" s="16">
        <f t="shared" ref="G523:K523" si="190">G527+G524</f>
        <v>137</v>
      </c>
      <c r="H523" s="16">
        <f t="shared" si="190"/>
        <v>0</v>
      </c>
      <c r="I523" s="12">
        <f t="shared" si="174"/>
        <v>137</v>
      </c>
      <c r="J523" s="16">
        <f t="shared" si="190"/>
        <v>137</v>
      </c>
      <c r="K523" s="16">
        <f t="shared" si="190"/>
        <v>137</v>
      </c>
    </row>
    <row r="524" spans="1:11" ht="24.75" customHeight="1">
      <c r="A524" s="68" t="s">
        <v>184</v>
      </c>
      <c r="B524" s="18" t="s">
        <v>191</v>
      </c>
      <c r="C524" s="18" t="s">
        <v>215</v>
      </c>
      <c r="D524" s="9" t="s">
        <v>223</v>
      </c>
      <c r="E524" s="18" t="s">
        <v>45</v>
      </c>
      <c r="F524" s="14"/>
      <c r="G524" s="16">
        <f t="shared" ref="G524:K525" si="191">G525</f>
        <v>50</v>
      </c>
      <c r="H524" s="16">
        <f t="shared" si="191"/>
        <v>0</v>
      </c>
      <c r="I524" s="12">
        <f t="shared" si="174"/>
        <v>50</v>
      </c>
      <c r="J524" s="16">
        <f t="shared" si="191"/>
        <v>50</v>
      </c>
      <c r="K524" s="16">
        <f t="shared" si="191"/>
        <v>50</v>
      </c>
    </row>
    <row r="525" spans="1:11" ht="25.5" customHeight="1">
      <c r="A525" s="68" t="s">
        <v>172</v>
      </c>
      <c r="B525" s="18" t="s">
        <v>191</v>
      </c>
      <c r="C525" s="18" t="s">
        <v>215</v>
      </c>
      <c r="D525" s="9" t="s">
        <v>223</v>
      </c>
      <c r="E525" s="18" t="s">
        <v>53</v>
      </c>
      <c r="F525" s="14"/>
      <c r="G525" s="16">
        <f t="shared" si="191"/>
        <v>50</v>
      </c>
      <c r="H525" s="16">
        <f t="shared" si="191"/>
        <v>0</v>
      </c>
      <c r="I525" s="12">
        <f t="shared" si="174"/>
        <v>50</v>
      </c>
      <c r="J525" s="16">
        <f t="shared" si="191"/>
        <v>50</v>
      </c>
      <c r="K525" s="16">
        <f t="shared" si="191"/>
        <v>50</v>
      </c>
    </row>
    <row r="526" spans="1:11" ht="13.5" customHeight="1">
      <c r="A526" s="44" t="s">
        <v>16</v>
      </c>
      <c r="B526" s="18" t="s">
        <v>191</v>
      </c>
      <c r="C526" s="18" t="s">
        <v>215</v>
      </c>
      <c r="D526" s="9" t="s">
        <v>223</v>
      </c>
      <c r="E526" s="18" t="s">
        <v>53</v>
      </c>
      <c r="F526" s="18" t="s">
        <v>17</v>
      </c>
      <c r="G526" s="64">
        <f>'[1]Бюджет 2025 г 1 чтение'!$H$418</f>
        <v>50</v>
      </c>
      <c r="H526" s="64">
        <f>'[4]Поправки февраль'!$I$426</f>
        <v>0</v>
      </c>
      <c r="I526" s="12">
        <f t="shared" si="174"/>
        <v>50</v>
      </c>
      <c r="J526" s="22">
        <f>'[1]Бюджет 2025 г 1 чтение'!$I$418</f>
        <v>50</v>
      </c>
      <c r="K526" s="22">
        <f>'[1]Бюджет 2025 г 1 чтение'!$J$418</f>
        <v>50</v>
      </c>
    </row>
    <row r="527" spans="1:11">
      <c r="A527" s="60" t="s">
        <v>122</v>
      </c>
      <c r="B527" s="18" t="s">
        <v>191</v>
      </c>
      <c r="C527" s="18" t="s">
        <v>215</v>
      </c>
      <c r="D527" s="9" t="s">
        <v>223</v>
      </c>
      <c r="E527" s="18" t="s">
        <v>123</v>
      </c>
      <c r="F527" s="18"/>
      <c r="G527" s="16">
        <f t="shared" ref="G527:K528" si="192">G528</f>
        <v>87</v>
      </c>
      <c r="H527" s="16">
        <f t="shared" si="192"/>
        <v>0</v>
      </c>
      <c r="I527" s="12">
        <f t="shared" si="174"/>
        <v>87</v>
      </c>
      <c r="J527" s="16">
        <f t="shared" si="192"/>
        <v>87</v>
      </c>
      <c r="K527" s="16">
        <f t="shared" si="192"/>
        <v>87</v>
      </c>
    </row>
    <row r="528" spans="1:11" ht="15.75" customHeight="1">
      <c r="A528" s="60" t="s">
        <v>161</v>
      </c>
      <c r="B528" s="18" t="s">
        <v>191</v>
      </c>
      <c r="C528" s="18" t="s">
        <v>215</v>
      </c>
      <c r="D528" s="9" t="s">
        <v>223</v>
      </c>
      <c r="E528" s="18" t="s">
        <v>162</v>
      </c>
      <c r="F528" s="18"/>
      <c r="G528" s="16">
        <f t="shared" si="192"/>
        <v>87</v>
      </c>
      <c r="H528" s="16">
        <f t="shared" si="192"/>
        <v>0</v>
      </c>
      <c r="I528" s="12">
        <f t="shared" si="174"/>
        <v>87</v>
      </c>
      <c r="J528" s="16">
        <f t="shared" si="192"/>
        <v>87</v>
      </c>
      <c r="K528" s="16">
        <f t="shared" si="192"/>
        <v>87</v>
      </c>
    </row>
    <row r="529" spans="1:11">
      <c r="A529" s="17" t="s">
        <v>16</v>
      </c>
      <c r="B529" s="18" t="s">
        <v>191</v>
      </c>
      <c r="C529" s="18" t="s">
        <v>215</v>
      </c>
      <c r="D529" s="9" t="s">
        <v>223</v>
      </c>
      <c r="E529" s="18" t="s">
        <v>162</v>
      </c>
      <c r="F529" s="18" t="s">
        <v>17</v>
      </c>
      <c r="G529" s="64">
        <f>'[1]Бюджет 2025 г 1 чтение'!$H$650</f>
        <v>87</v>
      </c>
      <c r="H529" s="64">
        <f>'[4]Поправки февраль'!$I$659</f>
        <v>0</v>
      </c>
      <c r="I529" s="12">
        <f t="shared" si="174"/>
        <v>87</v>
      </c>
      <c r="J529" s="22">
        <f>'[1]Бюджет 2025 г 1 чтение'!$I$650</f>
        <v>87</v>
      </c>
      <c r="K529" s="22">
        <f>'[1]Бюджет 2025 г 1 чтение'!$J$650</f>
        <v>87</v>
      </c>
    </row>
    <row r="530" spans="1:11" ht="75" customHeight="1">
      <c r="A530" s="159" t="s">
        <v>514</v>
      </c>
      <c r="B530" s="18" t="s">
        <v>191</v>
      </c>
      <c r="C530" s="18" t="s">
        <v>215</v>
      </c>
      <c r="D530" s="9" t="s">
        <v>224</v>
      </c>
      <c r="E530" s="18"/>
      <c r="F530" s="18"/>
      <c r="G530" s="16">
        <f t="shared" ref="G530:K530" si="193">G534+G531</f>
        <v>200</v>
      </c>
      <c r="H530" s="16">
        <f t="shared" si="193"/>
        <v>0</v>
      </c>
      <c r="I530" s="12">
        <f t="shared" si="174"/>
        <v>200</v>
      </c>
      <c r="J530" s="16">
        <f t="shared" si="193"/>
        <v>162.5</v>
      </c>
      <c r="K530" s="16">
        <f t="shared" si="193"/>
        <v>162.4</v>
      </c>
    </row>
    <row r="531" spans="1:11" ht="23.25" customHeight="1">
      <c r="A531" s="68" t="s">
        <v>184</v>
      </c>
      <c r="B531" s="18" t="s">
        <v>191</v>
      </c>
      <c r="C531" s="18" t="s">
        <v>215</v>
      </c>
      <c r="D531" s="9" t="s">
        <v>224</v>
      </c>
      <c r="E531" s="18" t="s">
        <v>45</v>
      </c>
      <c r="F531" s="18"/>
      <c r="G531" s="16">
        <f t="shared" ref="G531:K532" si="194">G532</f>
        <v>87.5</v>
      </c>
      <c r="H531" s="16">
        <f t="shared" si="194"/>
        <v>0</v>
      </c>
      <c r="I531" s="12">
        <f t="shared" si="174"/>
        <v>87.5</v>
      </c>
      <c r="J531" s="16">
        <f t="shared" si="194"/>
        <v>50</v>
      </c>
      <c r="K531" s="16">
        <f t="shared" si="194"/>
        <v>50</v>
      </c>
    </row>
    <row r="532" spans="1:11" ht="27.75" customHeight="1">
      <c r="A532" s="68" t="s">
        <v>172</v>
      </c>
      <c r="B532" s="18" t="s">
        <v>191</v>
      </c>
      <c r="C532" s="18" t="s">
        <v>215</v>
      </c>
      <c r="D532" s="9" t="s">
        <v>224</v>
      </c>
      <c r="E532" s="18" t="s">
        <v>53</v>
      </c>
      <c r="F532" s="18"/>
      <c r="G532" s="16">
        <f t="shared" si="194"/>
        <v>87.5</v>
      </c>
      <c r="H532" s="16">
        <f t="shared" si="194"/>
        <v>0</v>
      </c>
      <c r="I532" s="12">
        <f t="shared" si="174"/>
        <v>87.5</v>
      </c>
      <c r="J532" s="16">
        <f t="shared" si="194"/>
        <v>50</v>
      </c>
      <c r="K532" s="16">
        <f t="shared" si="194"/>
        <v>50</v>
      </c>
    </row>
    <row r="533" spans="1:11" ht="12.75" customHeight="1">
      <c r="A533" s="44" t="s">
        <v>16</v>
      </c>
      <c r="B533" s="18" t="s">
        <v>191</v>
      </c>
      <c r="C533" s="18" t="s">
        <v>215</v>
      </c>
      <c r="D533" s="9" t="s">
        <v>224</v>
      </c>
      <c r="E533" s="18" t="s">
        <v>53</v>
      </c>
      <c r="F533" s="18" t="s">
        <v>17</v>
      </c>
      <c r="G533" s="130">
        <v>87.5</v>
      </c>
      <c r="H533" s="130">
        <v>0</v>
      </c>
      <c r="I533" s="12">
        <f t="shared" si="174"/>
        <v>87.5</v>
      </c>
      <c r="J533" s="22">
        <f>'[1]Бюджет 2025 г 1 чтение'!$I$410</f>
        <v>50</v>
      </c>
      <c r="K533" s="22">
        <f>'[1]Бюджет 2025 г 1 чтение'!$J$410</f>
        <v>50</v>
      </c>
    </row>
    <row r="534" spans="1:11">
      <c r="A534" s="60" t="s">
        <v>122</v>
      </c>
      <c r="B534" s="18" t="s">
        <v>191</v>
      </c>
      <c r="C534" s="18" t="s">
        <v>215</v>
      </c>
      <c r="D534" s="9" t="s">
        <v>224</v>
      </c>
      <c r="E534" s="18" t="s">
        <v>123</v>
      </c>
      <c r="F534" s="18"/>
      <c r="G534" s="16">
        <f t="shared" ref="G534:K535" si="195">G535</f>
        <v>112.5</v>
      </c>
      <c r="H534" s="16">
        <f t="shared" si="195"/>
        <v>0</v>
      </c>
      <c r="I534" s="12">
        <f t="shared" si="174"/>
        <v>112.5</v>
      </c>
      <c r="J534" s="16">
        <f t="shared" si="195"/>
        <v>112.5</v>
      </c>
      <c r="K534" s="16">
        <f t="shared" si="195"/>
        <v>112.4</v>
      </c>
    </row>
    <row r="535" spans="1:11">
      <c r="A535" s="60" t="s">
        <v>161</v>
      </c>
      <c r="B535" s="18" t="s">
        <v>191</v>
      </c>
      <c r="C535" s="18" t="s">
        <v>215</v>
      </c>
      <c r="D535" s="9" t="s">
        <v>224</v>
      </c>
      <c r="E535" s="18" t="s">
        <v>162</v>
      </c>
      <c r="F535" s="18"/>
      <c r="G535" s="16">
        <f t="shared" si="195"/>
        <v>112.5</v>
      </c>
      <c r="H535" s="16">
        <f t="shared" si="195"/>
        <v>0</v>
      </c>
      <c r="I535" s="12">
        <f t="shared" si="174"/>
        <v>112.5</v>
      </c>
      <c r="J535" s="16">
        <f t="shared" si="195"/>
        <v>112.5</v>
      </c>
      <c r="K535" s="16">
        <f t="shared" si="195"/>
        <v>112.4</v>
      </c>
    </row>
    <row r="536" spans="1:11">
      <c r="A536" s="17" t="s">
        <v>16</v>
      </c>
      <c r="B536" s="18" t="s">
        <v>191</v>
      </c>
      <c r="C536" s="18" t="s">
        <v>215</v>
      </c>
      <c r="D536" s="9" t="s">
        <v>224</v>
      </c>
      <c r="E536" s="18" t="s">
        <v>162</v>
      </c>
      <c r="F536" s="18" t="s">
        <v>17</v>
      </c>
      <c r="G536" s="147">
        <f>'[1]Бюджет 2025 г 1 чтение'!$H$634</f>
        <v>112.5</v>
      </c>
      <c r="H536" s="147">
        <f>'[4]Поправки февраль'!$I$643</f>
        <v>0</v>
      </c>
      <c r="I536" s="12">
        <f t="shared" si="174"/>
        <v>112.5</v>
      </c>
      <c r="J536" s="19">
        <f>'[1]Бюджет 2025 г 1 чтение'!$I$634</f>
        <v>112.5</v>
      </c>
      <c r="K536" s="19">
        <f>'[1]Бюджет 2025 г 1 чтение'!$J$634</f>
        <v>112.4</v>
      </c>
    </row>
    <row r="537" spans="1:11" ht="24.75" customHeight="1">
      <c r="A537" s="159" t="s">
        <v>515</v>
      </c>
      <c r="B537" s="18" t="s">
        <v>191</v>
      </c>
      <c r="C537" s="18" t="s">
        <v>215</v>
      </c>
      <c r="D537" s="9" t="s">
        <v>225</v>
      </c>
      <c r="E537" s="18"/>
      <c r="F537" s="18"/>
      <c r="G537" s="16">
        <f t="shared" ref="G537:K537" si="196">G541+G538</f>
        <v>294.10000000000002</v>
      </c>
      <c r="H537" s="16">
        <f t="shared" si="196"/>
        <v>0</v>
      </c>
      <c r="I537" s="12">
        <f t="shared" si="174"/>
        <v>294.10000000000002</v>
      </c>
      <c r="J537" s="16">
        <f t="shared" si="196"/>
        <v>230</v>
      </c>
      <c r="K537" s="16">
        <f t="shared" si="196"/>
        <v>230</v>
      </c>
    </row>
    <row r="538" spans="1:11" ht="24.75" customHeight="1">
      <c r="A538" s="68" t="s">
        <v>184</v>
      </c>
      <c r="B538" s="18" t="s">
        <v>191</v>
      </c>
      <c r="C538" s="18" t="s">
        <v>215</v>
      </c>
      <c r="D538" s="9" t="s">
        <v>225</v>
      </c>
      <c r="E538" s="18" t="s">
        <v>45</v>
      </c>
      <c r="F538" s="18"/>
      <c r="G538" s="16">
        <f t="shared" ref="G538:K539" si="197">G539</f>
        <v>104.1</v>
      </c>
      <c r="H538" s="16">
        <f t="shared" si="197"/>
        <v>0</v>
      </c>
      <c r="I538" s="12">
        <f t="shared" si="174"/>
        <v>104.1</v>
      </c>
      <c r="J538" s="16">
        <f t="shared" si="197"/>
        <v>40</v>
      </c>
      <c r="K538" s="16">
        <f t="shared" si="197"/>
        <v>40</v>
      </c>
    </row>
    <row r="539" spans="1:11" ht="25.5" customHeight="1">
      <c r="A539" s="68" t="s">
        <v>172</v>
      </c>
      <c r="B539" s="18" t="s">
        <v>191</v>
      </c>
      <c r="C539" s="18" t="s">
        <v>215</v>
      </c>
      <c r="D539" s="9" t="s">
        <v>225</v>
      </c>
      <c r="E539" s="18" t="s">
        <v>53</v>
      </c>
      <c r="F539" s="18"/>
      <c r="G539" s="16">
        <f t="shared" si="197"/>
        <v>104.1</v>
      </c>
      <c r="H539" s="16">
        <f t="shared" si="197"/>
        <v>0</v>
      </c>
      <c r="I539" s="12">
        <f t="shared" si="174"/>
        <v>104.1</v>
      </c>
      <c r="J539" s="16">
        <f t="shared" si="197"/>
        <v>40</v>
      </c>
      <c r="K539" s="16">
        <f t="shared" si="197"/>
        <v>40</v>
      </c>
    </row>
    <row r="540" spans="1:11" ht="13.5" customHeight="1">
      <c r="A540" s="44" t="s">
        <v>16</v>
      </c>
      <c r="B540" s="18" t="s">
        <v>191</v>
      </c>
      <c r="C540" s="18" t="s">
        <v>215</v>
      </c>
      <c r="D540" s="9" t="s">
        <v>225</v>
      </c>
      <c r="E540" s="18" t="s">
        <v>53</v>
      </c>
      <c r="F540" s="18" t="s">
        <v>17</v>
      </c>
      <c r="G540" s="130">
        <f>'[1]Бюджет 2025 г 1 чтение'!$H$414</f>
        <v>104.1</v>
      </c>
      <c r="H540" s="130">
        <f>'[4]Поправки февраль'!$I$422</f>
        <v>0</v>
      </c>
      <c r="I540" s="12">
        <f t="shared" si="174"/>
        <v>104.1</v>
      </c>
      <c r="J540" s="22">
        <f>'[1]Бюджет 2025 г 1 чтение'!$I$414</f>
        <v>40</v>
      </c>
      <c r="K540" s="22">
        <f>'[1]Бюджет 2025 г 1 чтение'!$J$414</f>
        <v>40</v>
      </c>
    </row>
    <row r="541" spans="1:11">
      <c r="A541" s="60" t="s">
        <v>122</v>
      </c>
      <c r="B541" s="18" t="s">
        <v>191</v>
      </c>
      <c r="C541" s="18" t="s">
        <v>215</v>
      </c>
      <c r="D541" s="9" t="s">
        <v>225</v>
      </c>
      <c r="E541" s="18" t="s">
        <v>123</v>
      </c>
      <c r="F541" s="18"/>
      <c r="G541" s="16">
        <f t="shared" ref="G541:K542" si="198">G542</f>
        <v>190</v>
      </c>
      <c r="H541" s="16">
        <f t="shared" si="198"/>
        <v>0</v>
      </c>
      <c r="I541" s="12">
        <f t="shared" ref="I541:I604" si="199">G541+H541</f>
        <v>190</v>
      </c>
      <c r="J541" s="16">
        <f t="shared" si="198"/>
        <v>190</v>
      </c>
      <c r="K541" s="16">
        <f t="shared" si="198"/>
        <v>190</v>
      </c>
    </row>
    <row r="542" spans="1:11" ht="12.75" customHeight="1">
      <c r="A542" s="60" t="s">
        <v>161</v>
      </c>
      <c r="B542" s="18" t="s">
        <v>191</v>
      </c>
      <c r="C542" s="18" t="s">
        <v>215</v>
      </c>
      <c r="D542" s="9" t="s">
        <v>225</v>
      </c>
      <c r="E542" s="18" t="s">
        <v>162</v>
      </c>
      <c r="F542" s="18"/>
      <c r="G542" s="16">
        <f t="shared" si="198"/>
        <v>190</v>
      </c>
      <c r="H542" s="16">
        <f t="shared" si="198"/>
        <v>0</v>
      </c>
      <c r="I542" s="12">
        <f t="shared" si="199"/>
        <v>190</v>
      </c>
      <c r="J542" s="16">
        <f t="shared" si="198"/>
        <v>190</v>
      </c>
      <c r="K542" s="16">
        <f t="shared" si="198"/>
        <v>190</v>
      </c>
    </row>
    <row r="543" spans="1:11">
      <c r="A543" s="17" t="s">
        <v>16</v>
      </c>
      <c r="B543" s="18" t="s">
        <v>191</v>
      </c>
      <c r="C543" s="18" t="s">
        <v>215</v>
      </c>
      <c r="D543" s="9" t="s">
        <v>225</v>
      </c>
      <c r="E543" s="18" t="s">
        <v>162</v>
      </c>
      <c r="F543" s="18" t="s">
        <v>17</v>
      </c>
      <c r="G543" s="130">
        <f>'[1]Бюджет 2025 г 1 чтение'!$H$642</f>
        <v>190</v>
      </c>
      <c r="H543" s="130">
        <f>'[4]Поправки февраль'!$I$651</f>
        <v>0</v>
      </c>
      <c r="I543" s="12">
        <f t="shared" si="199"/>
        <v>190</v>
      </c>
      <c r="J543" s="22">
        <f>'[1]Бюджет 2025 г 1 чтение'!$I$642</f>
        <v>190</v>
      </c>
      <c r="K543" s="22">
        <f>'[1]Бюджет 2025 г 1 чтение'!$J$642</f>
        <v>190</v>
      </c>
    </row>
    <row r="544" spans="1:11" ht="76.5" customHeight="1">
      <c r="A544" s="119" t="s">
        <v>700</v>
      </c>
      <c r="B544" s="28" t="s">
        <v>191</v>
      </c>
      <c r="C544" s="28" t="s">
        <v>215</v>
      </c>
      <c r="D544" s="120" t="s">
        <v>529</v>
      </c>
      <c r="E544" s="28"/>
      <c r="F544" s="28"/>
      <c r="G544" s="16">
        <f>G546</f>
        <v>1000</v>
      </c>
      <c r="H544" s="16">
        <f>H546</f>
        <v>0</v>
      </c>
      <c r="I544" s="12">
        <f t="shared" si="199"/>
        <v>1000</v>
      </c>
      <c r="J544" s="16">
        <f t="shared" ref="J544:K544" si="200">J546</f>
        <v>700</v>
      </c>
      <c r="K544" s="16">
        <f t="shared" si="200"/>
        <v>1000</v>
      </c>
    </row>
    <row r="545" spans="1:15" ht="15.75" customHeight="1">
      <c r="A545" s="119" t="s">
        <v>133</v>
      </c>
      <c r="B545" s="28" t="s">
        <v>191</v>
      </c>
      <c r="C545" s="28" t="s">
        <v>215</v>
      </c>
      <c r="D545" s="120" t="s">
        <v>530</v>
      </c>
      <c r="E545" s="28"/>
      <c r="F545" s="28"/>
      <c r="G545" s="16">
        <f>G546</f>
        <v>1000</v>
      </c>
      <c r="H545" s="16">
        <f>H546</f>
        <v>0</v>
      </c>
      <c r="I545" s="12">
        <f t="shared" si="199"/>
        <v>1000</v>
      </c>
      <c r="J545" s="16">
        <f t="shared" ref="J545:K545" si="201">J546</f>
        <v>700</v>
      </c>
      <c r="K545" s="16">
        <f t="shared" si="201"/>
        <v>1000</v>
      </c>
    </row>
    <row r="546" spans="1:15" ht="22.5" customHeight="1">
      <c r="A546" s="68" t="s">
        <v>184</v>
      </c>
      <c r="B546" s="24" t="s">
        <v>191</v>
      </c>
      <c r="C546" s="24" t="s">
        <v>215</v>
      </c>
      <c r="D546" s="121" t="s">
        <v>530</v>
      </c>
      <c r="E546" s="24" t="s">
        <v>45</v>
      </c>
      <c r="F546" s="24"/>
      <c r="G546" s="16">
        <f t="shared" ref="G546:K547" si="202">G547</f>
        <v>1000</v>
      </c>
      <c r="H546" s="16">
        <f t="shared" si="202"/>
        <v>0</v>
      </c>
      <c r="I546" s="12">
        <f t="shared" si="199"/>
        <v>1000</v>
      </c>
      <c r="J546" s="16">
        <f t="shared" si="202"/>
        <v>700</v>
      </c>
      <c r="K546" s="16">
        <f t="shared" si="202"/>
        <v>1000</v>
      </c>
    </row>
    <row r="547" spans="1:15" ht="21.75" customHeight="1">
      <c r="A547" s="68" t="s">
        <v>155</v>
      </c>
      <c r="B547" s="24" t="s">
        <v>191</v>
      </c>
      <c r="C547" s="24" t="s">
        <v>215</v>
      </c>
      <c r="D547" s="121" t="s">
        <v>530</v>
      </c>
      <c r="E547" s="24" t="s">
        <v>53</v>
      </c>
      <c r="F547" s="24"/>
      <c r="G547" s="16">
        <f t="shared" si="202"/>
        <v>1000</v>
      </c>
      <c r="H547" s="16">
        <f t="shared" si="202"/>
        <v>0</v>
      </c>
      <c r="I547" s="12">
        <f t="shared" si="199"/>
        <v>1000</v>
      </c>
      <c r="J547" s="16">
        <f t="shared" si="202"/>
        <v>700</v>
      </c>
      <c r="K547" s="16">
        <f t="shared" si="202"/>
        <v>1000</v>
      </c>
    </row>
    <row r="548" spans="1:15">
      <c r="A548" s="17" t="s">
        <v>16</v>
      </c>
      <c r="B548" s="24" t="s">
        <v>191</v>
      </c>
      <c r="C548" s="24" t="s">
        <v>215</v>
      </c>
      <c r="D548" s="121" t="s">
        <v>530</v>
      </c>
      <c r="E548" s="24" t="s">
        <v>53</v>
      </c>
      <c r="F548" s="24" t="s">
        <v>17</v>
      </c>
      <c r="G548" s="19">
        <f>'[1]Бюджет 2025 г 1 чтение'!$H$455</f>
        <v>1000</v>
      </c>
      <c r="H548" s="19">
        <f>'[4]Поправки февраль'!$I$463</f>
        <v>0</v>
      </c>
      <c r="I548" s="12">
        <f t="shared" si="199"/>
        <v>1000</v>
      </c>
      <c r="J548" s="20">
        <f>'[1]Бюджет 2025 г 1 чтение'!$I$455</f>
        <v>700</v>
      </c>
      <c r="K548" s="26">
        <f>'[1]Бюджет 2025 г 1 чтение'!$J$455</f>
        <v>1000</v>
      </c>
    </row>
    <row r="549" spans="1:15" ht="28.5" customHeight="1">
      <c r="A549" s="161" t="s">
        <v>650</v>
      </c>
      <c r="B549" s="24" t="s">
        <v>191</v>
      </c>
      <c r="C549" s="24" t="s">
        <v>662</v>
      </c>
      <c r="D549" s="134"/>
      <c r="E549" s="134" t="s">
        <v>658</v>
      </c>
      <c r="F549" s="134"/>
      <c r="G549" s="19">
        <f>G550</f>
        <v>20813.099999999999</v>
      </c>
      <c r="H549" s="19">
        <f>H550</f>
        <v>0</v>
      </c>
      <c r="I549" s="12">
        <f t="shared" si="199"/>
        <v>20813.099999999999</v>
      </c>
      <c r="J549" s="20"/>
      <c r="K549" s="26"/>
    </row>
    <row r="550" spans="1:15" ht="38.25">
      <c r="A550" s="156" t="s">
        <v>651</v>
      </c>
      <c r="B550" s="113" t="s">
        <v>191</v>
      </c>
      <c r="C550" s="113" t="s">
        <v>662</v>
      </c>
      <c r="D550" s="113" t="s">
        <v>203</v>
      </c>
      <c r="E550" s="113"/>
      <c r="F550" s="113"/>
      <c r="G550" s="154">
        <f>G551+G555+G560</f>
        <v>20813.099999999999</v>
      </c>
      <c r="H550" s="154">
        <f>H551+H555+H560</f>
        <v>0</v>
      </c>
      <c r="I550" s="185">
        <f t="shared" si="199"/>
        <v>20813.099999999999</v>
      </c>
      <c r="J550" s="154">
        <f t="shared" ref="J550:K550" si="203">J551+J555+J560</f>
        <v>0</v>
      </c>
      <c r="K550" s="154">
        <f t="shared" si="203"/>
        <v>0</v>
      </c>
      <c r="L550" s="186"/>
      <c r="M550" s="186"/>
      <c r="N550" s="186"/>
      <c r="O550" s="186"/>
    </row>
    <row r="551" spans="1:15" ht="51">
      <c r="A551" s="156" t="s">
        <v>652</v>
      </c>
      <c r="B551" s="113" t="s">
        <v>191</v>
      </c>
      <c r="C551" s="113" t="s">
        <v>662</v>
      </c>
      <c r="D551" s="211" t="s">
        <v>205</v>
      </c>
      <c r="E551" s="113"/>
      <c r="F551" s="113"/>
      <c r="G551" s="154">
        <f t="shared" ref="G551:H553" si="204">G552</f>
        <v>3469.1</v>
      </c>
      <c r="H551" s="154">
        <f t="shared" si="204"/>
        <v>0</v>
      </c>
      <c r="I551" s="185">
        <f t="shared" si="199"/>
        <v>3469.1</v>
      </c>
      <c r="J551" s="154">
        <f t="shared" ref="J551:K553" si="205">J552</f>
        <v>0</v>
      </c>
      <c r="K551" s="154">
        <f t="shared" si="205"/>
        <v>0</v>
      </c>
      <c r="L551" s="186"/>
      <c r="M551" s="186"/>
      <c r="N551" s="186"/>
      <c r="O551" s="186"/>
    </row>
    <row r="552" spans="1:15" ht="51">
      <c r="A552" s="156" t="s">
        <v>653</v>
      </c>
      <c r="B552" s="113" t="s">
        <v>191</v>
      </c>
      <c r="C552" s="113" t="s">
        <v>662</v>
      </c>
      <c r="D552" s="211" t="s">
        <v>659</v>
      </c>
      <c r="E552" s="113" t="s">
        <v>209</v>
      </c>
      <c r="F552" s="113"/>
      <c r="G552" s="154">
        <f t="shared" si="204"/>
        <v>3469.1</v>
      </c>
      <c r="H552" s="154">
        <f t="shared" si="204"/>
        <v>0</v>
      </c>
      <c r="I552" s="185">
        <f t="shared" si="199"/>
        <v>3469.1</v>
      </c>
      <c r="J552" s="154">
        <f t="shared" si="205"/>
        <v>0</v>
      </c>
      <c r="K552" s="154">
        <f t="shared" si="205"/>
        <v>0</v>
      </c>
      <c r="L552" s="186"/>
      <c r="M552" s="186"/>
      <c r="N552" s="186"/>
      <c r="O552" s="186"/>
    </row>
    <row r="553" spans="1:15" ht="36">
      <c r="A553" s="174" t="s">
        <v>434</v>
      </c>
      <c r="B553" s="113" t="s">
        <v>191</v>
      </c>
      <c r="C553" s="113" t="s">
        <v>662</v>
      </c>
      <c r="D553" s="211" t="s">
        <v>659</v>
      </c>
      <c r="E553" s="113" t="s">
        <v>435</v>
      </c>
      <c r="F553" s="113"/>
      <c r="G553" s="154">
        <f t="shared" si="204"/>
        <v>3469.1</v>
      </c>
      <c r="H553" s="154">
        <f t="shared" si="204"/>
        <v>0</v>
      </c>
      <c r="I553" s="185">
        <f t="shared" si="199"/>
        <v>3469.1</v>
      </c>
      <c r="J553" s="154">
        <f t="shared" si="205"/>
        <v>0</v>
      </c>
      <c r="K553" s="154">
        <f t="shared" si="205"/>
        <v>0</v>
      </c>
      <c r="L553" s="186"/>
      <c r="M553" s="186"/>
      <c r="N553" s="186"/>
      <c r="O553" s="186"/>
    </row>
    <row r="554" spans="1:15">
      <c r="A554" s="174" t="s">
        <v>210</v>
      </c>
      <c r="B554" s="113" t="s">
        <v>191</v>
      </c>
      <c r="C554" s="113" t="s">
        <v>662</v>
      </c>
      <c r="D554" s="211" t="s">
        <v>659</v>
      </c>
      <c r="E554" s="113" t="s">
        <v>211</v>
      </c>
      <c r="F554" s="113" t="s">
        <v>17</v>
      </c>
      <c r="G554" s="154">
        <v>3469.1</v>
      </c>
      <c r="H554" s="154">
        <v>0</v>
      </c>
      <c r="I554" s="185">
        <f t="shared" si="199"/>
        <v>3469.1</v>
      </c>
      <c r="J554" s="155">
        <f>'[1]Бюджет 2025 г 1 чтение'!$I$432</f>
        <v>0</v>
      </c>
      <c r="K554" s="190">
        <f>'[1]Бюджет 2025 г 1 чтение'!$J$432</f>
        <v>0</v>
      </c>
      <c r="L554" s="186"/>
      <c r="M554" s="186"/>
      <c r="N554" s="186"/>
      <c r="O554" s="186"/>
    </row>
    <row r="555" spans="1:15">
      <c r="A555" s="162" t="s">
        <v>16</v>
      </c>
      <c r="B555" s="24" t="s">
        <v>191</v>
      </c>
      <c r="C555" s="24" t="s">
        <v>662</v>
      </c>
      <c r="D555" s="121"/>
      <c r="E555" s="24"/>
      <c r="F555" s="24"/>
      <c r="G555" s="19">
        <f t="shared" ref="G555:H558" si="206">G556</f>
        <v>1561</v>
      </c>
      <c r="H555" s="19">
        <f t="shared" si="206"/>
        <v>0</v>
      </c>
      <c r="I555" s="12">
        <f t="shared" si="199"/>
        <v>1561</v>
      </c>
      <c r="J555" s="19">
        <f t="shared" ref="J555:K558" si="207">J556</f>
        <v>0</v>
      </c>
      <c r="K555" s="19">
        <f t="shared" si="207"/>
        <v>0</v>
      </c>
    </row>
    <row r="556" spans="1:15" ht="51">
      <c r="A556" s="106" t="s">
        <v>654</v>
      </c>
      <c r="B556" s="24" t="s">
        <v>191</v>
      </c>
      <c r="C556" s="24" t="s">
        <v>662</v>
      </c>
      <c r="D556" s="9" t="s">
        <v>660</v>
      </c>
      <c r="E556" s="134"/>
      <c r="F556" s="134"/>
      <c r="G556" s="19">
        <f t="shared" si="206"/>
        <v>1561</v>
      </c>
      <c r="H556" s="19">
        <f t="shared" si="206"/>
        <v>0</v>
      </c>
      <c r="I556" s="12">
        <f t="shared" si="199"/>
        <v>1561</v>
      </c>
      <c r="J556" s="19">
        <f t="shared" si="207"/>
        <v>0</v>
      </c>
      <c r="K556" s="19">
        <f t="shared" si="207"/>
        <v>0</v>
      </c>
    </row>
    <row r="557" spans="1:15" ht="36">
      <c r="A557" s="68" t="s">
        <v>434</v>
      </c>
      <c r="B557" s="24" t="s">
        <v>191</v>
      </c>
      <c r="C557" s="24" t="s">
        <v>662</v>
      </c>
      <c r="D557" s="9" t="s">
        <v>660</v>
      </c>
      <c r="E557" s="24" t="s">
        <v>209</v>
      </c>
      <c r="F557" s="24"/>
      <c r="G557" s="19">
        <f t="shared" si="206"/>
        <v>1561</v>
      </c>
      <c r="H557" s="19">
        <f t="shared" si="206"/>
        <v>0</v>
      </c>
      <c r="I557" s="12">
        <f t="shared" si="199"/>
        <v>1561</v>
      </c>
      <c r="J557" s="19">
        <f t="shared" si="207"/>
        <v>0</v>
      </c>
      <c r="K557" s="19">
        <f t="shared" si="207"/>
        <v>0</v>
      </c>
    </row>
    <row r="558" spans="1:15">
      <c r="A558" s="68" t="s">
        <v>210</v>
      </c>
      <c r="B558" s="24" t="s">
        <v>191</v>
      </c>
      <c r="C558" s="24" t="s">
        <v>662</v>
      </c>
      <c r="D558" s="9" t="s">
        <v>660</v>
      </c>
      <c r="E558" s="24" t="s">
        <v>435</v>
      </c>
      <c r="F558" s="24"/>
      <c r="G558" s="19">
        <f t="shared" si="206"/>
        <v>1561</v>
      </c>
      <c r="H558" s="19">
        <f t="shared" si="206"/>
        <v>0</v>
      </c>
      <c r="I558" s="12">
        <f t="shared" si="199"/>
        <v>1561</v>
      </c>
      <c r="J558" s="19">
        <f t="shared" si="207"/>
        <v>0</v>
      </c>
      <c r="K558" s="19">
        <f t="shared" si="207"/>
        <v>0</v>
      </c>
    </row>
    <row r="559" spans="1:15">
      <c r="A559" s="162" t="s">
        <v>655</v>
      </c>
      <c r="B559" s="24" t="s">
        <v>191</v>
      </c>
      <c r="C559" s="24" t="s">
        <v>662</v>
      </c>
      <c r="D559" s="9" t="s">
        <v>660</v>
      </c>
      <c r="E559" s="24" t="s">
        <v>211</v>
      </c>
      <c r="F559" s="24" t="s">
        <v>10</v>
      </c>
      <c r="G559" s="16">
        <v>1561</v>
      </c>
      <c r="H559" s="16">
        <v>0</v>
      </c>
      <c r="I559" s="12">
        <f t="shared" si="199"/>
        <v>1561</v>
      </c>
      <c r="J559" s="20">
        <f>'[1]Бюджет 2025 г 1 чтение'!$I$436</f>
        <v>0</v>
      </c>
      <c r="K559" s="26">
        <f>'[1]Бюджет 2025 г 1 чтение'!$J$436</f>
        <v>0</v>
      </c>
    </row>
    <row r="560" spans="1:15" ht="63.75">
      <c r="A560" s="106" t="s">
        <v>656</v>
      </c>
      <c r="B560" s="24" t="s">
        <v>191</v>
      </c>
      <c r="C560" s="24" t="s">
        <v>662</v>
      </c>
      <c r="D560" s="9" t="s">
        <v>661</v>
      </c>
      <c r="E560" s="134"/>
      <c r="F560" s="134"/>
      <c r="G560" s="19">
        <f t="shared" ref="G560:H562" si="208">G561</f>
        <v>15783</v>
      </c>
      <c r="H560" s="19">
        <f t="shared" si="208"/>
        <v>0</v>
      </c>
      <c r="I560" s="12">
        <f t="shared" si="199"/>
        <v>15783</v>
      </c>
      <c r="J560" s="19">
        <f t="shared" ref="J560:K562" si="209">J561</f>
        <v>0</v>
      </c>
      <c r="K560" s="19">
        <f t="shared" si="209"/>
        <v>0</v>
      </c>
    </row>
    <row r="561" spans="1:14" ht="36">
      <c r="A561" s="68" t="s">
        <v>434</v>
      </c>
      <c r="B561" s="24" t="s">
        <v>191</v>
      </c>
      <c r="C561" s="24" t="s">
        <v>662</v>
      </c>
      <c r="D561" s="9" t="s">
        <v>661</v>
      </c>
      <c r="E561" s="24" t="s">
        <v>209</v>
      </c>
      <c r="F561" s="24"/>
      <c r="G561" s="19">
        <f t="shared" si="208"/>
        <v>15783</v>
      </c>
      <c r="H561" s="19">
        <f t="shared" si="208"/>
        <v>0</v>
      </c>
      <c r="I561" s="12">
        <f t="shared" si="199"/>
        <v>15783</v>
      </c>
      <c r="J561" s="19">
        <f t="shared" si="209"/>
        <v>0</v>
      </c>
      <c r="K561" s="19">
        <f t="shared" si="209"/>
        <v>0</v>
      </c>
    </row>
    <row r="562" spans="1:14">
      <c r="A562" s="68" t="s">
        <v>210</v>
      </c>
      <c r="B562" s="24" t="s">
        <v>191</v>
      </c>
      <c r="C562" s="24" t="s">
        <v>662</v>
      </c>
      <c r="D562" s="9" t="s">
        <v>661</v>
      </c>
      <c r="E562" s="24" t="s">
        <v>435</v>
      </c>
      <c r="F562" s="24"/>
      <c r="G562" s="19">
        <f t="shared" si="208"/>
        <v>15783</v>
      </c>
      <c r="H562" s="19">
        <f t="shared" si="208"/>
        <v>0</v>
      </c>
      <c r="I562" s="12">
        <f t="shared" si="199"/>
        <v>15783</v>
      </c>
      <c r="J562" s="19">
        <f t="shared" si="209"/>
        <v>0</v>
      </c>
      <c r="K562" s="19">
        <f t="shared" si="209"/>
        <v>0</v>
      </c>
    </row>
    <row r="563" spans="1:14">
      <c r="A563" s="162" t="s">
        <v>657</v>
      </c>
      <c r="B563" s="24" t="s">
        <v>191</v>
      </c>
      <c r="C563" s="24" t="s">
        <v>662</v>
      </c>
      <c r="D563" s="9" t="s">
        <v>661</v>
      </c>
      <c r="E563" s="24" t="s">
        <v>211</v>
      </c>
      <c r="F563" s="24" t="s">
        <v>11</v>
      </c>
      <c r="G563" s="19">
        <v>15783</v>
      </c>
      <c r="H563" s="19">
        <v>0</v>
      </c>
      <c r="I563" s="12">
        <f t="shared" si="199"/>
        <v>15783</v>
      </c>
      <c r="J563" s="20">
        <f>'[1]Бюджет 2025 г 1 чтение'!$I$440</f>
        <v>0</v>
      </c>
      <c r="K563" s="26">
        <f>'[1]Бюджет 2025 г 1 чтение'!$J$440</f>
        <v>0</v>
      </c>
    </row>
    <row r="564" spans="1:14" ht="21">
      <c r="A564" s="163" t="s">
        <v>229</v>
      </c>
      <c r="B564" s="24" t="s">
        <v>230</v>
      </c>
      <c r="C564" s="24" t="s">
        <v>231</v>
      </c>
      <c r="D564" s="9" t="s">
        <v>232</v>
      </c>
      <c r="E564" s="24"/>
      <c r="F564" s="24"/>
      <c r="G564" s="16">
        <f t="shared" ref="G564:J567" si="210">G565+G566+G567</f>
        <v>0</v>
      </c>
      <c r="H564" s="16">
        <f t="shared" si="210"/>
        <v>0</v>
      </c>
      <c r="I564" s="12">
        <f t="shared" si="199"/>
        <v>0</v>
      </c>
      <c r="J564" s="16">
        <f t="shared" si="210"/>
        <v>0</v>
      </c>
      <c r="K564" s="26"/>
    </row>
    <row r="565" spans="1:14" ht="83.45" hidden="1" customHeight="1">
      <c r="A565" s="162" t="s">
        <v>639</v>
      </c>
      <c r="B565" s="24" t="s">
        <v>230</v>
      </c>
      <c r="C565" s="24" t="s">
        <v>231</v>
      </c>
      <c r="D565" s="9" t="s">
        <v>233</v>
      </c>
      <c r="E565" s="24"/>
      <c r="F565" s="24"/>
      <c r="G565" s="16">
        <f t="shared" si="210"/>
        <v>0</v>
      </c>
      <c r="H565" s="16">
        <f t="shared" si="210"/>
        <v>0</v>
      </c>
      <c r="I565" s="12">
        <f t="shared" si="199"/>
        <v>0</v>
      </c>
      <c r="J565" s="16">
        <f t="shared" si="210"/>
        <v>0</v>
      </c>
      <c r="K565" s="26"/>
    </row>
    <row r="566" spans="1:14" ht="33.75" hidden="1">
      <c r="A566" s="162" t="s">
        <v>234</v>
      </c>
      <c r="B566" s="24" t="s">
        <v>230</v>
      </c>
      <c r="C566" s="24" t="s">
        <v>231</v>
      </c>
      <c r="D566" s="9" t="s">
        <v>235</v>
      </c>
      <c r="E566" s="24" t="s">
        <v>45</v>
      </c>
      <c r="F566" s="24"/>
      <c r="G566" s="16">
        <f t="shared" si="210"/>
        <v>0</v>
      </c>
      <c r="H566" s="16">
        <f t="shared" si="210"/>
        <v>0</v>
      </c>
      <c r="I566" s="12">
        <f t="shared" si="199"/>
        <v>0</v>
      </c>
      <c r="J566" s="16">
        <f t="shared" si="210"/>
        <v>0</v>
      </c>
      <c r="K566" s="26"/>
    </row>
    <row r="567" spans="1:14" hidden="1">
      <c r="A567" s="162" t="s">
        <v>236</v>
      </c>
      <c r="B567" s="24" t="s">
        <v>230</v>
      </c>
      <c r="C567" s="24" t="s">
        <v>231</v>
      </c>
      <c r="D567" s="9" t="s">
        <v>237</v>
      </c>
      <c r="E567" s="24" t="s">
        <v>53</v>
      </c>
      <c r="F567" s="24"/>
      <c r="G567" s="16">
        <f t="shared" si="210"/>
        <v>0</v>
      </c>
      <c r="H567" s="16">
        <f t="shared" si="210"/>
        <v>0</v>
      </c>
      <c r="I567" s="12">
        <f t="shared" si="199"/>
        <v>0</v>
      </c>
      <c r="J567" s="16">
        <f t="shared" si="210"/>
        <v>0</v>
      </c>
      <c r="K567" s="26"/>
    </row>
    <row r="568" spans="1:14" hidden="1">
      <c r="A568" s="162" t="s">
        <v>16</v>
      </c>
      <c r="B568" s="24" t="s">
        <v>230</v>
      </c>
      <c r="C568" s="24" t="s">
        <v>231</v>
      </c>
      <c r="D568" s="9" t="s">
        <v>238</v>
      </c>
      <c r="E568" s="24" t="s">
        <v>53</v>
      </c>
      <c r="F568" s="24" t="s">
        <v>17</v>
      </c>
      <c r="G568" s="19"/>
      <c r="H568" s="19"/>
      <c r="I568" s="12">
        <f t="shared" si="199"/>
        <v>0</v>
      </c>
      <c r="J568" s="20"/>
      <c r="K568" s="26"/>
    </row>
    <row r="569" spans="1:14" hidden="1">
      <c r="A569" s="162" t="s">
        <v>18</v>
      </c>
      <c r="B569" s="24" t="s">
        <v>230</v>
      </c>
      <c r="C569" s="24" t="s">
        <v>231</v>
      </c>
      <c r="D569" s="9" t="s">
        <v>239</v>
      </c>
      <c r="E569" s="24" t="s">
        <v>53</v>
      </c>
      <c r="F569" s="24" t="s">
        <v>10</v>
      </c>
      <c r="G569" s="19"/>
      <c r="H569" s="19"/>
      <c r="I569" s="12">
        <f t="shared" si="199"/>
        <v>0</v>
      </c>
      <c r="J569" s="20"/>
      <c r="K569" s="26"/>
    </row>
    <row r="570" spans="1:14" hidden="1">
      <c r="A570" s="57" t="s">
        <v>240</v>
      </c>
      <c r="B570" s="24" t="s">
        <v>230</v>
      </c>
      <c r="C570" s="24" t="s">
        <v>231</v>
      </c>
      <c r="D570" s="9" t="s">
        <v>241</v>
      </c>
      <c r="E570" s="24" t="s">
        <v>53</v>
      </c>
      <c r="F570" s="24" t="s">
        <v>11</v>
      </c>
      <c r="G570" s="19"/>
      <c r="H570" s="19"/>
      <c r="I570" s="12">
        <f t="shared" si="199"/>
        <v>0</v>
      </c>
      <c r="J570" s="20"/>
      <c r="K570" s="26"/>
    </row>
    <row r="571" spans="1:14">
      <c r="A571" s="205" t="s">
        <v>242</v>
      </c>
      <c r="B571" s="14" t="s">
        <v>243</v>
      </c>
      <c r="C571" s="14"/>
      <c r="D571" s="14"/>
      <c r="E571" s="14"/>
      <c r="F571" s="14"/>
      <c r="G571" s="15">
        <f>G572+G573+G574+G575</f>
        <v>215315.59999999998</v>
      </c>
      <c r="H571" s="15">
        <f>H572+H573+H574+H575</f>
        <v>372.80000000000007</v>
      </c>
      <c r="I571" s="12">
        <f t="shared" si="199"/>
        <v>215688.39999999997</v>
      </c>
      <c r="J571" s="15">
        <f t="shared" ref="J571:K571" si="211">J572+J573+J574+J575</f>
        <v>200727.30000000002</v>
      </c>
      <c r="K571" s="15">
        <f t="shared" si="211"/>
        <v>199797.2</v>
      </c>
      <c r="L571" s="109">
        <f>G576+G631+G836+G918+G980</f>
        <v>215315.6</v>
      </c>
      <c r="M571" s="109">
        <f>J576+J631+J836+J918+J980</f>
        <v>200727.3</v>
      </c>
      <c r="N571" s="109">
        <f>K576+K631+K836+K918+K980</f>
        <v>199797.2</v>
      </c>
    </row>
    <row r="572" spans="1:14">
      <c r="A572" s="13" t="s">
        <v>16</v>
      </c>
      <c r="B572" s="14" t="s">
        <v>243</v>
      </c>
      <c r="C572" s="14"/>
      <c r="D572" s="14"/>
      <c r="E572" s="14"/>
      <c r="F572" s="14" t="s">
        <v>17</v>
      </c>
      <c r="G572" s="15">
        <f>G591++G595+G600+G604+G652+G657+G661+G665+G669+G687+G691+G736+G847+G903+G926+G935+G941+G947+G953+G965+G1009+G1020+G741+G749+G681+G648+G917+G907+G873+G673+G756+G859+G861+G863+G865+G868+G617+G622+G626+G630+G775+G780+G784+G788+G792+G796+G800+G804+G816+G851+G855+G888+G892+G896+G970+G979+G988+G997</f>
        <v>85837.099999999977</v>
      </c>
      <c r="H572" s="15">
        <f>H591++H595+H600+H604+H652+H657+H661+H665+H669+H687+H691+H736+H847+H903+H926+H935+H941+H947+H953+H965+H1009+H1020+H741+H749+H681+H648+H917+H907+H873+H673+H756+H859+H861+H863+H865+H868+H617+H622+H626+H630+H775+H780+H784+H788+H792+H796+H800+H804+H816+H851+H855+H888+H892+H896+H970+H979+H988+H997</f>
        <v>372.80000000000007</v>
      </c>
      <c r="I572" s="12">
        <f t="shared" si="199"/>
        <v>86209.89999999998</v>
      </c>
      <c r="J572" s="15">
        <f t="shared" ref="J572:K572" si="212">J591++J595+J600+J604+J652+J657+J661+J665+J669+J687+J691+J736+J847+J903+J926+J935+J941+J947+J953+J965+J1009+J1020+J741+J749+J681+J648+J917+J907+J873+J673+J756+J859+J861+J863+J865+J868+J617+J622+J626+J630+J775+J780+J784+J788+J792+J796+J800+J804+J816+J851+J855+J888+J892+J896+J970+J979+J988+J997</f>
        <v>71565.499999999985</v>
      </c>
      <c r="K572" s="15">
        <f t="shared" si="212"/>
        <v>70780.399999999994</v>
      </c>
    </row>
    <row r="573" spans="1:14">
      <c r="A573" s="13" t="s">
        <v>18</v>
      </c>
      <c r="B573" s="14" t="s">
        <v>243</v>
      </c>
      <c r="C573" s="14"/>
      <c r="D573" s="14"/>
      <c r="E573" s="14"/>
      <c r="F573" s="14" t="s">
        <v>10</v>
      </c>
      <c r="G573" s="15">
        <f>G583+G677+G695+G721+G930+G587+G638+G750+G745+G682+G596+G879+G908+G913+G874+G609+G808+G812+G817++G717+G843+G884+G1017+G822+G835+G704+G830+G699</f>
        <v>111585.9</v>
      </c>
      <c r="H573" s="15">
        <f>H583+H677+H695+H721+H930+H587+H638+H750+H745+H682+H596+H879+H908+H913+H874+H609+H808+H812+H817++H717+H843+H884+H1017+H822+H835+H704+H830+H699</f>
        <v>0</v>
      </c>
      <c r="I573" s="12">
        <f t="shared" si="199"/>
        <v>111585.9</v>
      </c>
      <c r="J573" s="15">
        <f>J583+J677+J695+J721+J930+J587+J638+J750+J745+J682+J596+J879+J908+J913+J874+J609+J808+J812+J817++J717+J843+J884+J1017+J822+J835+J704+J830+J699</f>
        <v>111485.70000000001</v>
      </c>
      <c r="K573" s="15">
        <f>K583+K677+K695+K721+K930+K587+K638+K750+K745+K682+K596+K879+K908+K913+K874+K609+K808+K812+K817++K717+K843+K884+K1017+K822+K835+K704+K830+K699</f>
        <v>111411.80000000002</v>
      </c>
    </row>
    <row r="574" spans="1:14">
      <c r="A574" s="13" t="s">
        <v>19</v>
      </c>
      <c r="B574" s="14" t="s">
        <v>243</v>
      </c>
      <c r="C574" s="14"/>
      <c r="D574" s="14"/>
      <c r="E574" s="14"/>
      <c r="F574" s="14" t="s">
        <v>11</v>
      </c>
      <c r="G574" s="15">
        <f>G729+G683+G909+G1005+G875+G818+G826+G705+G831+G713+G725+G709+G700</f>
        <v>17892.600000000002</v>
      </c>
      <c r="H574" s="15">
        <f>H729+H683+H909+H1005+H875+H818+H826+H705+H831+H713+H725+H709+H700</f>
        <v>0</v>
      </c>
      <c r="I574" s="12">
        <f t="shared" si="199"/>
        <v>17892.600000000002</v>
      </c>
      <c r="J574" s="15">
        <f>J729+J683+J909+J1005+J875+J818+J826+J705+J831+J713+J725+J709+J700</f>
        <v>17676.099999999999</v>
      </c>
      <c r="K574" s="15">
        <f>K729+K683+K909+K1005+K875+K818+K826+K705+K831+K713+K725+K709+K700</f>
        <v>17605</v>
      </c>
    </row>
    <row r="575" spans="1:14">
      <c r="A575" s="13" t="s">
        <v>20</v>
      </c>
      <c r="B575" s="14" t="s">
        <v>243</v>
      </c>
      <c r="C575" s="14"/>
      <c r="D575" s="14"/>
      <c r="E575" s="14"/>
      <c r="F575" s="14" t="s">
        <v>12</v>
      </c>
      <c r="G575" s="15">
        <f t="shared" ref="G575:K575" si="213">G751</f>
        <v>0</v>
      </c>
      <c r="H575" s="15">
        <f t="shared" si="213"/>
        <v>0</v>
      </c>
      <c r="I575" s="12">
        <f t="shared" si="199"/>
        <v>0</v>
      </c>
      <c r="J575" s="15">
        <f t="shared" si="213"/>
        <v>0</v>
      </c>
      <c r="K575" s="15">
        <f t="shared" si="213"/>
        <v>0</v>
      </c>
    </row>
    <row r="576" spans="1:14">
      <c r="A576" s="13" t="s">
        <v>244</v>
      </c>
      <c r="B576" s="14" t="s">
        <v>243</v>
      </c>
      <c r="C576" s="14" t="s">
        <v>245</v>
      </c>
      <c r="D576" s="14"/>
      <c r="E576" s="14"/>
      <c r="F576" s="14"/>
      <c r="G576" s="15">
        <f>G577+G605</f>
        <v>18124.300000000003</v>
      </c>
      <c r="H576" s="15">
        <f>H577+H605</f>
        <v>245.5</v>
      </c>
      <c r="I576" s="12">
        <f t="shared" si="199"/>
        <v>18369.800000000003</v>
      </c>
      <c r="J576" s="15">
        <f t="shared" ref="J576:K576" si="214">J577+J605</f>
        <v>16821.900000000001</v>
      </c>
      <c r="K576" s="15">
        <f t="shared" si="214"/>
        <v>16580.900000000001</v>
      </c>
      <c r="N576" s="109">
        <f>K614+K619+K623+K627</f>
        <v>0</v>
      </c>
    </row>
    <row r="577" spans="1:14" ht="30" customHeight="1">
      <c r="A577" s="13" t="s">
        <v>246</v>
      </c>
      <c r="B577" s="14" t="s">
        <v>243</v>
      </c>
      <c r="C577" s="14" t="s">
        <v>245</v>
      </c>
      <c r="D577" s="14" t="s">
        <v>247</v>
      </c>
      <c r="E577" s="14"/>
      <c r="F577" s="14"/>
      <c r="G577" s="16">
        <f>G578</f>
        <v>18124.300000000003</v>
      </c>
      <c r="H577" s="16">
        <f>H578</f>
        <v>245.5</v>
      </c>
      <c r="I577" s="12">
        <f t="shared" si="199"/>
        <v>18369.800000000003</v>
      </c>
      <c r="J577" s="16">
        <f t="shared" ref="J577:K578" si="215">J578</f>
        <v>16821.900000000001</v>
      </c>
      <c r="K577" s="16">
        <f t="shared" si="215"/>
        <v>16580.900000000001</v>
      </c>
      <c r="L577" s="109">
        <f>G577+G631+G837+G919</f>
        <v>201638.2</v>
      </c>
    </row>
    <row r="578" spans="1:14" ht="37.5" customHeight="1">
      <c r="A578" s="58" t="s">
        <v>248</v>
      </c>
      <c r="B578" s="25" t="s">
        <v>243</v>
      </c>
      <c r="C578" s="25" t="s">
        <v>245</v>
      </c>
      <c r="D578" s="25" t="s">
        <v>249</v>
      </c>
      <c r="E578" s="25"/>
      <c r="F578" s="25"/>
      <c r="G578" s="16">
        <f>G579</f>
        <v>18124.300000000003</v>
      </c>
      <c r="H578" s="16">
        <f>H579</f>
        <v>245.5</v>
      </c>
      <c r="I578" s="12">
        <f t="shared" si="199"/>
        <v>18369.800000000003</v>
      </c>
      <c r="J578" s="16">
        <f t="shared" si="215"/>
        <v>16821.900000000001</v>
      </c>
      <c r="K578" s="16">
        <f t="shared" si="215"/>
        <v>16580.900000000001</v>
      </c>
      <c r="N578" s="109">
        <f>G571+G1021+G1147+G1271</f>
        <v>237161.59999999998</v>
      </c>
    </row>
    <row r="579" spans="1:14" ht="36" customHeight="1">
      <c r="A579" s="159" t="s">
        <v>250</v>
      </c>
      <c r="B579" s="18" t="s">
        <v>243</v>
      </c>
      <c r="C579" s="18" t="s">
        <v>245</v>
      </c>
      <c r="D579" s="30" t="s">
        <v>251</v>
      </c>
      <c r="E579" s="18"/>
      <c r="F579" s="18"/>
      <c r="G579" s="16">
        <f>G580+G588+G592+G597+G601+G584</f>
        <v>18124.300000000003</v>
      </c>
      <c r="H579" s="16">
        <f>H580+H588+H592+H597+H601+H584</f>
        <v>245.5</v>
      </c>
      <c r="I579" s="12">
        <f t="shared" si="199"/>
        <v>18369.800000000003</v>
      </c>
      <c r="J579" s="16">
        <f>J580+J588+J592+J597+J601+J584</f>
        <v>16821.900000000001</v>
      </c>
      <c r="K579" s="16">
        <f>K580+K588+K592+K597+K601+K584</f>
        <v>16580.900000000001</v>
      </c>
    </row>
    <row r="580" spans="1:14" ht="63" customHeight="1">
      <c r="A580" s="159" t="s">
        <v>252</v>
      </c>
      <c r="B580" s="18" t="s">
        <v>243</v>
      </c>
      <c r="C580" s="18" t="s">
        <v>245</v>
      </c>
      <c r="D580" s="30" t="s">
        <v>253</v>
      </c>
      <c r="E580" s="18"/>
      <c r="F580" s="18"/>
      <c r="G580" s="16">
        <f t="shared" ref="G580:K582" si="216">G581</f>
        <v>10135.700000000001</v>
      </c>
      <c r="H580" s="16">
        <f t="shared" si="216"/>
        <v>0</v>
      </c>
      <c r="I580" s="12">
        <f t="shared" si="199"/>
        <v>10135.700000000001</v>
      </c>
      <c r="J580" s="16">
        <f t="shared" si="216"/>
        <v>10135.700000000001</v>
      </c>
      <c r="K580" s="16">
        <f t="shared" si="216"/>
        <v>10135.700000000001</v>
      </c>
    </row>
    <row r="581" spans="1:14" ht="36.75" customHeight="1">
      <c r="A581" s="44" t="s">
        <v>382</v>
      </c>
      <c r="B581" s="18" t="s">
        <v>243</v>
      </c>
      <c r="C581" s="18" t="s">
        <v>245</v>
      </c>
      <c r="D581" s="30" t="s">
        <v>253</v>
      </c>
      <c r="E581" s="18" t="s">
        <v>254</v>
      </c>
      <c r="F581" s="18"/>
      <c r="G581" s="16">
        <f t="shared" si="216"/>
        <v>10135.700000000001</v>
      </c>
      <c r="H581" s="16">
        <f t="shared" si="216"/>
        <v>0</v>
      </c>
      <c r="I581" s="12">
        <f t="shared" si="199"/>
        <v>10135.700000000001</v>
      </c>
      <c r="J581" s="16">
        <f t="shared" si="216"/>
        <v>10135.700000000001</v>
      </c>
      <c r="K581" s="16">
        <f t="shared" si="216"/>
        <v>10135.700000000001</v>
      </c>
    </row>
    <row r="582" spans="1:14">
      <c r="A582" s="44" t="s">
        <v>255</v>
      </c>
      <c r="B582" s="18" t="s">
        <v>243</v>
      </c>
      <c r="C582" s="18" t="s">
        <v>245</v>
      </c>
      <c r="D582" s="30" t="s">
        <v>253</v>
      </c>
      <c r="E582" s="18" t="s">
        <v>256</v>
      </c>
      <c r="F582" s="18"/>
      <c r="G582" s="16">
        <f t="shared" si="216"/>
        <v>10135.700000000001</v>
      </c>
      <c r="H582" s="16">
        <f t="shared" si="216"/>
        <v>0</v>
      </c>
      <c r="I582" s="12">
        <f t="shared" si="199"/>
        <v>10135.700000000001</v>
      </c>
      <c r="J582" s="16">
        <f t="shared" si="216"/>
        <v>10135.700000000001</v>
      </c>
      <c r="K582" s="16">
        <f t="shared" si="216"/>
        <v>10135.700000000001</v>
      </c>
    </row>
    <row r="583" spans="1:14">
      <c r="A583" s="44" t="s">
        <v>18</v>
      </c>
      <c r="B583" s="18" t="s">
        <v>243</v>
      </c>
      <c r="C583" s="18" t="s">
        <v>245</v>
      </c>
      <c r="D583" s="30" t="s">
        <v>253</v>
      </c>
      <c r="E583" s="18" t="s">
        <v>256</v>
      </c>
      <c r="F583" s="18" t="s">
        <v>10</v>
      </c>
      <c r="G583" s="64">
        <f>'[3]Бюджет 2025 г 2 чтение'!$H$764</f>
        <v>10135.700000000001</v>
      </c>
      <c r="H583" s="64"/>
      <c r="I583" s="12">
        <f t="shared" si="199"/>
        <v>10135.700000000001</v>
      </c>
      <c r="J583" s="20">
        <f>'[3]Бюджет 2025 г 2 чтение'!$I$764</f>
        <v>10135.700000000001</v>
      </c>
      <c r="K583" s="26">
        <f>'[3]Бюджет 2025 г 2 чтение'!$J$764</f>
        <v>10135.700000000001</v>
      </c>
    </row>
    <row r="584" spans="1:14" ht="59.25" customHeight="1">
      <c r="A584" s="17" t="s">
        <v>257</v>
      </c>
      <c r="B584" s="18" t="s">
        <v>243</v>
      </c>
      <c r="C584" s="18" t="s">
        <v>245</v>
      </c>
      <c r="D584" s="30" t="s">
        <v>258</v>
      </c>
      <c r="E584" s="18"/>
      <c r="F584" s="18"/>
      <c r="G584" s="16">
        <f t="shared" ref="G584:J586" si="217">G585</f>
        <v>0</v>
      </c>
      <c r="H584" s="16">
        <f t="shared" si="217"/>
        <v>0</v>
      </c>
      <c r="I584" s="12">
        <f t="shared" si="199"/>
        <v>0</v>
      </c>
      <c r="J584" s="16">
        <f t="shared" si="217"/>
        <v>0</v>
      </c>
      <c r="K584" s="26"/>
    </row>
    <row r="585" spans="1:14" ht="36">
      <c r="A585" s="44" t="s">
        <v>259</v>
      </c>
      <c r="B585" s="18" t="s">
        <v>243</v>
      </c>
      <c r="C585" s="18" t="s">
        <v>245</v>
      </c>
      <c r="D585" s="30" t="s">
        <v>258</v>
      </c>
      <c r="E585" s="18" t="s">
        <v>254</v>
      </c>
      <c r="F585" s="18"/>
      <c r="G585" s="16">
        <f t="shared" si="217"/>
        <v>0</v>
      </c>
      <c r="H585" s="16">
        <f t="shared" si="217"/>
        <v>0</v>
      </c>
      <c r="I585" s="12">
        <f t="shared" si="199"/>
        <v>0</v>
      </c>
      <c r="J585" s="16">
        <f t="shared" si="217"/>
        <v>0</v>
      </c>
      <c r="K585" s="26"/>
    </row>
    <row r="586" spans="1:14">
      <c r="A586" s="44" t="s">
        <v>255</v>
      </c>
      <c r="B586" s="18" t="s">
        <v>243</v>
      </c>
      <c r="C586" s="18" t="s">
        <v>245</v>
      </c>
      <c r="D586" s="30" t="s">
        <v>258</v>
      </c>
      <c r="E586" s="18" t="s">
        <v>256</v>
      </c>
      <c r="F586" s="18"/>
      <c r="G586" s="16">
        <f t="shared" si="217"/>
        <v>0</v>
      </c>
      <c r="H586" s="16">
        <f t="shared" si="217"/>
        <v>0</v>
      </c>
      <c r="I586" s="12">
        <f t="shared" si="199"/>
        <v>0</v>
      </c>
      <c r="J586" s="16">
        <f t="shared" si="217"/>
        <v>0</v>
      </c>
      <c r="K586" s="26"/>
    </row>
    <row r="587" spans="1:14">
      <c r="A587" s="44" t="s">
        <v>18</v>
      </c>
      <c r="B587" s="18" t="s">
        <v>243</v>
      </c>
      <c r="C587" s="18" t="s">
        <v>245</v>
      </c>
      <c r="D587" s="30" t="s">
        <v>258</v>
      </c>
      <c r="E587" s="18" t="s">
        <v>256</v>
      </c>
      <c r="F587" s="18" t="s">
        <v>10</v>
      </c>
      <c r="G587" s="19"/>
      <c r="H587" s="19"/>
      <c r="I587" s="12">
        <f t="shared" si="199"/>
        <v>0</v>
      </c>
      <c r="J587" s="20"/>
      <c r="K587" s="26"/>
    </row>
    <row r="588" spans="1:14" ht="25.5" customHeight="1">
      <c r="A588" s="44" t="s">
        <v>260</v>
      </c>
      <c r="B588" s="18" t="s">
        <v>243</v>
      </c>
      <c r="C588" s="18" t="s">
        <v>245</v>
      </c>
      <c r="D588" s="30" t="s">
        <v>261</v>
      </c>
      <c r="E588" s="18" t="s">
        <v>64</v>
      </c>
      <c r="F588" s="18"/>
      <c r="G588" s="16">
        <f t="shared" ref="G588:K590" si="218">G589</f>
        <v>1874.6</v>
      </c>
      <c r="H588" s="16">
        <f t="shared" si="218"/>
        <v>45.5</v>
      </c>
      <c r="I588" s="12">
        <f t="shared" si="199"/>
        <v>1920.1</v>
      </c>
      <c r="J588" s="16">
        <f t="shared" si="218"/>
        <v>795</v>
      </c>
      <c r="K588" s="16">
        <f t="shared" si="218"/>
        <v>710</v>
      </c>
    </row>
    <row r="589" spans="1:14" ht="36">
      <c r="A589" s="44" t="s">
        <v>306</v>
      </c>
      <c r="B589" s="18" t="s">
        <v>243</v>
      </c>
      <c r="C589" s="18" t="s">
        <v>245</v>
      </c>
      <c r="D589" s="30" t="s">
        <v>261</v>
      </c>
      <c r="E589" s="18" t="s">
        <v>262</v>
      </c>
      <c r="F589" s="18"/>
      <c r="G589" s="16">
        <f t="shared" si="218"/>
        <v>1874.6</v>
      </c>
      <c r="H589" s="16">
        <f t="shared" si="218"/>
        <v>45.5</v>
      </c>
      <c r="I589" s="12">
        <f t="shared" si="199"/>
        <v>1920.1</v>
      </c>
      <c r="J589" s="16">
        <f t="shared" si="218"/>
        <v>795</v>
      </c>
      <c r="K589" s="16">
        <f t="shared" si="218"/>
        <v>710</v>
      </c>
    </row>
    <row r="590" spans="1:14">
      <c r="A590" s="44" t="s">
        <v>255</v>
      </c>
      <c r="B590" s="18" t="s">
        <v>243</v>
      </c>
      <c r="C590" s="18" t="s">
        <v>245</v>
      </c>
      <c r="D590" s="30" t="s">
        <v>261</v>
      </c>
      <c r="E590" s="18" t="s">
        <v>256</v>
      </c>
      <c r="F590" s="18"/>
      <c r="G590" s="16">
        <f t="shared" si="218"/>
        <v>1874.6</v>
      </c>
      <c r="H590" s="16">
        <f t="shared" si="218"/>
        <v>45.5</v>
      </c>
      <c r="I590" s="12">
        <f t="shared" si="199"/>
        <v>1920.1</v>
      </c>
      <c r="J590" s="16">
        <f t="shared" si="218"/>
        <v>795</v>
      </c>
      <c r="K590" s="16">
        <f t="shared" si="218"/>
        <v>710</v>
      </c>
    </row>
    <row r="591" spans="1:14" s="222" customFormat="1">
      <c r="A591" s="223" t="s">
        <v>16</v>
      </c>
      <c r="B591" s="224" t="s">
        <v>243</v>
      </c>
      <c r="C591" s="224" t="s">
        <v>245</v>
      </c>
      <c r="D591" s="225" t="s">
        <v>261</v>
      </c>
      <c r="E591" s="224" t="s">
        <v>256</v>
      </c>
      <c r="F591" s="224" t="s">
        <v>17</v>
      </c>
      <c r="G591" s="218">
        <v>1874.6</v>
      </c>
      <c r="H591" s="218">
        <f>'[2]Поправки июль'!$I$789</f>
        <v>45.5</v>
      </c>
      <c r="I591" s="219">
        <f t="shared" si="199"/>
        <v>1920.1</v>
      </c>
      <c r="J591" s="220">
        <f>'[1]Бюджет 2025 г 1 чтение'!$I$780</f>
        <v>795</v>
      </c>
      <c r="K591" s="218">
        <f>'[1]Бюджет 2025 г 1 чтение'!$J$780</f>
        <v>710</v>
      </c>
    </row>
    <row r="592" spans="1:14" ht="25.5">
      <c r="A592" s="48" t="s">
        <v>263</v>
      </c>
      <c r="B592" s="18" t="s">
        <v>243</v>
      </c>
      <c r="C592" s="18" t="s">
        <v>245</v>
      </c>
      <c r="D592" s="37" t="s">
        <v>264</v>
      </c>
      <c r="E592" s="18"/>
      <c r="F592" s="18"/>
      <c r="G592" s="16">
        <f t="shared" ref="G592:K593" si="219">G593</f>
        <v>4320</v>
      </c>
      <c r="H592" s="16">
        <f t="shared" si="219"/>
        <v>0</v>
      </c>
      <c r="I592" s="12">
        <f t="shared" si="199"/>
        <v>4320</v>
      </c>
      <c r="J592" s="16">
        <f t="shared" si="219"/>
        <v>4134.2</v>
      </c>
      <c r="K592" s="16">
        <f t="shared" si="219"/>
        <v>4134.2</v>
      </c>
    </row>
    <row r="593" spans="1:11" ht="36.75" customHeight="1">
      <c r="A593" s="48" t="s">
        <v>306</v>
      </c>
      <c r="B593" s="18" t="s">
        <v>243</v>
      </c>
      <c r="C593" s="18" t="s">
        <v>245</v>
      </c>
      <c r="D593" s="37" t="s">
        <v>264</v>
      </c>
      <c r="E593" s="18" t="s">
        <v>254</v>
      </c>
      <c r="F593" s="18"/>
      <c r="G593" s="16">
        <f t="shared" si="219"/>
        <v>4320</v>
      </c>
      <c r="H593" s="16">
        <f t="shared" si="219"/>
        <v>0</v>
      </c>
      <c r="I593" s="12">
        <f t="shared" si="199"/>
        <v>4320</v>
      </c>
      <c r="J593" s="16">
        <f t="shared" si="219"/>
        <v>4134.2</v>
      </c>
      <c r="K593" s="16">
        <f t="shared" si="219"/>
        <v>4134.2</v>
      </c>
    </row>
    <row r="594" spans="1:11" ht="14.25" customHeight="1">
      <c r="A594" s="48" t="s">
        <v>255</v>
      </c>
      <c r="B594" s="18" t="s">
        <v>243</v>
      </c>
      <c r="C594" s="18" t="s">
        <v>245</v>
      </c>
      <c r="D594" s="37" t="s">
        <v>264</v>
      </c>
      <c r="E594" s="18" t="s">
        <v>256</v>
      </c>
      <c r="F594" s="18"/>
      <c r="G594" s="16">
        <f t="shared" ref="G594:K594" si="220">G595+G596</f>
        <v>4320</v>
      </c>
      <c r="H594" s="16">
        <f t="shared" si="220"/>
        <v>0</v>
      </c>
      <c r="I594" s="12">
        <f t="shared" si="199"/>
        <v>4320</v>
      </c>
      <c r="J594" s="16">
        <f t="shared" si="220"/>
        <v>4134.2</v>
      </c>
      <c r="K594" s="16">
        <f t="shared" si="220"/>
        <v>4134.2</v>
      </c>
    </row>
    <row r="595" spans="1:11">
      <c r="A595" s="48" t="s">
        <v>16</v>
      </c>
      <c r="B595" s="18" t="s">
        <v>243</v>
      </c>
      <c r="C595" s="18" t="s">
        <v>245</v>
      </c>
      <c r="D595" s="37" t="s">
        <v>264</v>
      </c>
      <c r="E595" s="18" t="s">
        <v>256</v>
      </c>
      <c r="F595" s="18" t="s">
        <v>17</v>
      </c>
      <c r="G595" s="19">
        <f>'[1]Бюджет 2025 г 1 чтение'!$H$771</f>
        <v>4320</v>
      </c>
      <c r="H595" s="19"/>
      <c r="I595" s="12">
        <f t="shared" si="199"/>
        <v>4320</v>
      </c>
      <c r="J595" s="20">
        <f>'[1]Бюджет 2025 г 1 чтение'!$I$771</f>
        <v>4134.2</v>
      </c>
      <c r="K595" s="19">
        <f>'[1]Бюджет 2025 г 1 чтение'!$J$771</f>
        <v>4134.2</v>
      </c>
    </row>
    <row r="596" spans="1:11">
      <c r="A596" s="48" t="s">
        <v>18</v>
      </c>
      <c r="B596" s="18" t="s">
        <v>243</v>
      </c>
      <c r="C596" s="18" t="s">
        <v>245</v>
      </c>
      <c r="D596" s="37" t="s">
        <v>264</v>
      </c>
      <c r="E596" s="18" t="s">
        <v>256</v>
      </c>
      <c r="F596" s="18" t="s">
        <v>10</v>
      </c>
      <c r="G596" s="19"/>
      <c r="H596" s="19"/>
      <c r="I596" s="12">
        <f t="shared" si="199"/>
        <v>0</v>
      </c>
      <c r="J596" s="20"/>
      <c r="K596" s="26"/>
    </row>
    <row r="597" spans="1:11" ht="12" customHeight="1">
      <c r="A597" s="48" t="s">
        <v>265</v>
      </c>
      <c r="B597" s="18" t="s">
        <v>243</v>
      </c>
      <c r="C597" s="18" t="s">
        <v>245</v>
      </c>
      <c r="D597" s="37" t="s">
        <v>266</v>
      </c>
      <c r="E597" s="18"/>
      <c r="F597" s="18"/>
      <c r="G597" s="16">
        <f t="shared" ref="G597:K599" si="221">G598</f>
        <v>1600</v>
      </c>
      <c r="H597" s="16">
        <f t="shared" si="221"/>
        <v>200</v>
      </c>
      <c r="I597" s="12">
        <f t="shared" si="199"/>
        <v>1800</v>
      </c>
      <c r="J597" s="16">
        <f t="shared" si="221"/>
        <v>1536</v>
      </c>
      <c r="K597" s="16">
        <f t="shared" si="221"/>
        <v>1380</v>
      </c>
    </row>
    <row r="598" spans="1:11" ht="35.25" customHeight="1">
      <c r="A598" s="48" t="s">
        <v>306</v>
      </c>
      <c r="B598" s="18" t="s">
        <v>243</v>
      </c>
      <c r="C598" s="18" t="s">
        <v>245</v>
      </c>
      <c r="D598" s="37" t="s">
        <v>266</v>
      </c>
      <c r="E598" s="18" t="s">
        <v>254</v>
      </c>
      <c r="F598" s="18"/>
      <c r="G598" s="16">
        <f t="shared" si="221"/>
        <v>1600</v>
      </c>
      <c r="H598" s="16">
        <f t="shared" si="221"/>
        <v>200</v>
      </c>
      <c r="I598" s="12">
        <f t="shared" si="199"/>
        <v>1800</v>
      </c>
      <c r="J598" s="16">
        <f t="shared" si="221"/>
        <v>1536</v>
      </c>
      <c r="K598" s="16">
        <f t="shared" si="221"/>
        <v>1380</v>
      </c>
    </row>
    <row r="599" spans="1:11">
      <c r="A599" s="48" t="s">
        <v>255</v>
      </c>
      <c r="B599" s="18" t="s">
        <v>243</v>
      </c>
      <c r="C599" s="18" t="s">
        <v>245</v>
      </c>
      <c r="D599" s="37" t="s">
        <v>266</v>
      </c>
      <c r="E599" s="18" t="s">
        <v>256</v>
      </c>
      <c r="F599" s="18"/>
      <c r="G599" s="16">
        <f t="shared" si="221"/>
        <v>1600</v>
      </c>
      <c r="H599" s="16">
        <f t="shared" si="221"/>
        <v>200</v>
      </c>
      <c r="I599" s="12">
        <f t="shared" si="199"/>
        <v>1800</v>
      </c>
      <c r="J599" s="16">
        <f t="shared" si="221"/>
        <v>1536</v>
      </c>
      <c r="K599" s="16">
        <f t="shared" si="221"/>
        <v>1380</v>
      </c>
    </row>
    <row r="600" spans="1:11">
      <c r="A600" s="48" t="s">
        <v>16</v>
      </c>
      <c r="B600" s="18" t="s">
        <v>243</v>
      </c>
      <c r="C600" s="18" t="s">
        <v>245</v>
      </c>
      <c r="D600" s="37" t="s">
        <v>266</v>
      </c>
      <c r="E600" s="18" t="s">
        <v>256</v>
      </c>
      <c r="F600" s="18" t="s">
        <v>17</v>
      </c>
      <c r="G600" s="19">
        <f>'[1]Бюджет 2025 г 1 чтение'!$H$776</f>
        <v>1600</v>
      </c>
      <c r="H600" s="19">
        <f>'[2]Поправки июль'!$I$785</f>
        <v>200</v>
      </c>
      <c r="I600" s="12">
        <f t="shared" si="199"/>
        <v>1800</v>
      </c>
      <c r="J600" s="20">
        <f>'[1]Бюджет 2025 г 1 чтение'!$I$776</f>
        <v>1536</v>
      </c>
      <c r="K600" s="19">
        <f>'[1]Бюджет 2025 г 1 чтение'!$J$776</f>
        <v>1380</v>
      </c>
    </row>
    <row r="601" spans="1:11" ht="24">
      <c r="A601" s="59" t="s">
        <v>267</v>
      </c>
      <c r="B601" s="18" t="s">
        <v>243</v>
      </c>
      <c r="C601" s="18" t="s">
        <v>245</v>
      </c>
      <c r="D601" s="30" t="s">
        <v>268</v>
      </c>
      <c r="E601" s="18"/>
      <c r="F601" s="18"/>
      <c r="G601" s="16">
        <f t="shared" ref="G601:K603" si="222">G602</f>
        <v>194</v>
      </c>
      <c r="H601" s="16">
        <f t="shared" si="222"/>
        <v>0</v>
      </c>
      <c r="I601" s="12">
        <f t="shared" si="199"/>
        <v>194</v>
      </c>
      <c r="J601" s="16">
        <f t="shared" si="222"/>
        <v>221</v>
      </c>
      <c r="K601" s="16">
        <f t="shared" si="222"/>
        <v>221</v>
      </c>
    </row>
    <row r="602" spans="1:11" ht="38.25" customHeight="1">
      <c r="A602" s="60" t="s">
        <v>259</v>
      </c>
      <c r="B602" s="18" t="s">
        <v>243</v>
      </c>
      <c r="C602" s="18" t="s">
        <v>245</v>
      </c>
      <c r="D602" s="30" t="s">
        <v>268</v>
      </c>
      <c r="E602" s="18" t="s">
        <v>262</v>
      </c>
      <c r="F602" s="18"/>
      <c r="G602" s="16">
        <f t="shared" si="222"/>
        <v>194</v>
      </c>
      <c r="H602" s="16">
        <f t="shared" si="222"/>
        <v>0</v>
      </c>
      <c r="I602" s="12">
        <f t="shared" si="199"/>
        <v>194</v>
      </c>
      <c r="J602" s="16">
        <f t="shared" si="222"/>
        <v>221</v>
      </c>
      <c r="K602" s="16">
        <f t="shared" si="222"/>
        <v>221</v>
      </c>
    </row>
    <row r="603" spans="1:11" ht="15" customHeight="1">
      <c r="A603" s="60" t="s">
        <v>255</v>
      </c>
      <c r="B603" s="18" t="s">
        <v>243</v>
      </c>
      <c r="C603" s="18" t="s">
        <v>245</v>
      </c>
      <c r="D603" s="30" t="s">
        <v>268</v>
      </c>
      <c r="E603" s="18" t="s">
        <v>256</v>
      </c>
      <c r="F603" s="18"/>
      <c r="G603" s="16">
        <f t="shared" si="222"/>
        <v>194</v>
      </c>
      <c r="H603" s="16">
        <f t="shared" si="222"/>
        <v>0</v>
      </c>
      <c r="I603" s="12">
        <f t="shared" si="199"/>
        <v>194</v>
      </c>
      <c r="J603" s="16">
        <f t="shared" si="222"/>
        <v>221</v>
      </c>
      <c r="K603" s="16">
        <f t="shared" si="222"/>
        <v>221</v>
      </c>
    </row>
    <row r="604" spans="1:11">
      <c r="A604" s="60" t="s">
        <v>16</v>
      </c>
      <c r="B604" s="18" t="s">
        <v>243</v>
      </c>
      <c r="C604" s="18" t="s">
        <v>245</v>
      </c>
      <c r="D604" s="30" t="s">
        <v>268</v>
      </c>
      <c r="E604" s="18" t="s">
        <v>256</v>
      </c>
      <c r="F604" s="18" t="s">
        <v>17</v>
      </c>
      <c r="G604" s="19">
        <v>194</v>
      </c>
      <c r="H604" s="19">
        <v>0</v>
      </c>
      <c r="I604" s="12">
        <f t="shared" si="199"/>
        <v>194</v>
      </c>
      <c r="J604" s="20">
        <f>'[1]Бюджет 2025 г 1 чтение'!$I$784</f>
        <v>221</v>
      </c>
      <c r="K604" s="19">
        <f>'[1]Бюджет 2025 г 1 чтение'!$J$784</f>
        <v>221</v>
      </c>
    </row>
    <row r="605" spans="1:11" ht="27">
      <c r="A605" s="132" t="s">
        <v>25</v>
      </c>
      <c r="B605" s="133" t="s">
        <v>243</v>
      </c>
      <c r="C605" s="133" t="s">
        <v>245</v>
      </c>
      <c r="D605" s="133" t="s">
        <v>249</v>
      </c>
      <c r="E605" s="133"/>
      <c r="F605" s="133"/>
      <c r="G605" s="64">
        <f t="shared" ref="G605:H608" si="223">G606+G614+G619+G623+G627</f>
        <v>0</v>
      </c>
      <c r="H605" s="64">
        <f t="shared" si="223"/>
        <v>0</v>
      </c>
      <c r="I605" s="12">
        <f t="shared" ref="I605:I668" si="224">G605+H605</f>
        <v>0</v>
      </c>
      <c r="J605" s="64">
        <f>J606+J614+J619+J623+J627</f>
        <v>0</v>
      </c>
      <c r="K605" s="64">
        <f>K606+K614+K619+K623+K627</f>
        <v>0</v>
      </c>
    </row>
    <row r="606" spans="1:11" ht="76.5">
      <c r="A606" s="45" t="s">
        <v>252</v>
      </c>
      <c r="B606" s="134" t="s">
        <v>243</v>
      </c>
      <c r="C606" s="134" t="s">
        <v>245</v>
      </c>
      <c r="D606" s="117" t="s">
        <v>579</v>
      </c>
      <c r="E606" s="134"/>
      <c r="F606" s="134"/>
      <c r="G606" s="64">
        <f t="shared" si="223"/>
        <v>0</v>
      </c>
      <c r="H606" s="64">
        <f t="shared" si="223"/>
        <v>0</v>
      </c>
      <c r="I606" s="12">
        <f t="shared" si="224"/>
        <v>0</v>
      </c>
      <c r="J606" s="64">
        <f t="shared" ref="J606:K608" si="225">J607</f>
        <v>0</v>
      </c>
      <c r="K606" s="64">
        <f t="shared" si="225"/>
        <v>0</v>
      </c>
    </row>
    <row r="607" spans="1:11" ht="38.25" hidden="1">
      <c r="A607" s="108" t="s">
        <v>382</v>
      </c>
      <c r="B607" s="134" t="s">
        <v>243</v>
      </c>
      <c r="C607" s="134" t="s">
        <v>245</v>
      </c>
      <c r="D607" s="117" t="s">
        <v>579</v>
      </c>
      <c r="E607" s="134" t="s">
        <v>254</v>
      </c>
      <c r="F607" s="134"/>
      <c r="G607" s="64">
        <f t="shared" si="223"/>
        <v>0</v>
      </c>
      <c r="H607" s="64">
        <f t="shared" si="223"/>
        <v>0</v>
      </c>
      <c r="I607" s="12">
        <f t="shared" si="224"/>
        <v>0</v>
      </c>
      <c r="J607" s="64">
        <f t="shared" si="225"/>
        <v>0</v>
      </c>
      <c r="K607" s="64">
        <f t="shared" si="225"/>
        <v>0</v>
      </c>
    </row>
    <row r="608" spans="1:11" hidden="1">
      <c r="A608" s="108" t="s">
        <v>255</v>
      </c>
      <c r="B608" s="134" t="s">
        <v>243</v>
      </c>
      <c r="C608" s="134" t="s">
        <v>245</v>
      </c>
      <c r="D608" s="117" t="s">
        <v>579</v>
      </c>
      <c r="E608" s="134" t="s">
        <v>256</v>
      </c>
      <c r="F608" s="134"/>
      <c r="G608" s="64">
        <f t="shared" si="223"/>
        <v>0</v>
      </c>
      <c r="H608" s="64">
        <f t="shared" si="223"/>
        <v>0</v>
      </c>
      <c r="I608" s="12">
        <f t="shared" si="224"/>
        <v>0</v>
      </c>
      <c r="J608" s="64">
        <f t="shared" si="225"/>
        <v>0</v>
      </c>
      <c r="K608" s="64">
        <f t="shared" si="225"/>
        <v>0</v>
      </c>
    </row>
    <row r="609" spans="1:11" hidden="1">
      <c r="A609" s="108" t="s">
        <v>18</v>
      </c>
      <c r="B609" s="134" t="s">
        <v>243</v>
      </c>
      <c r="C609" s="134" t="s">
        <v>245</v>
      </c>
      <c r="D609" s="117" t="s">
        <v>579</v>
      </c>
      <c r="E609" s="134" t="s">
        <v>256</v>
      </c>
      <c r="F609" s="134" t="s">
        <v>10</v>
      </c>
      <c r="G609" s="64">
        <f>'[1]Бюджет 2025 г 1 чтение'!$H$789</f>
        <v>0</v>
      </c>
      <c r="H609" s="64"/>
      <c r="I609" s="12">
        <f t="shared" si="224"/>
        <v>0</v>
      </c>
      <c r="J609" s="22">
        <f>'[1]Бюджет 2025 г 1 чтение'!$I$789</f>
        <v>0</v>
      </c>
      <c r="K609" s="22">
        <f>'[1]Бюджет 2025 г 1 чтение'!$J$789</f>
        <v>0</v>
      </c>
    </row>
    <row r="610" spans="1:11" ht="63.75" hidden="1">
      <c r="A610" s="127" t="s">
        <v>257</v>
      </c>
      <c r="B610" s="134" t="s">
        <v>243</v>
      </c>
      <c r="C610" s="134" t="s">
        <v>245</v>
      </c>
      <c r="D610" s="117" t="s">
        <v>258</v>
      </c>
      <c r="E610" s="134"/>
      <c r="F610" s="134"/>
      <c r="G610" s="64"/>
      <c r="H610" s="64"/>
      <c r="I610" s="12">
        <f t="shared" si="224"/>
        <v>0</v>
      </c>
      <c r="J610" s="22"/>
      <c r="K610" s="22"/>
    </row>
    <row r="611" spans="1:11" ht="51" hidden="1">
      <c r="A611" s="108" t="s">
        <v>259</v>
      </c>
      <c r="B611" s="134" t="s">
        <v>243</v>
      </c>
      <c r="C611" s="134" t="s">
        <v>245</v>
      </c>
      <c r="D611" s="117" t="s">
        <v>258</v>
      </c>
      <c r="E611" s="134" t="s">
        <v>254</v>
      </c>
      <c r="F611" s="134"/>
      <c r="G611" s="64"/>
      <c r="H611" s="64"/>
      <c r="I611" s="12">
        <f t="shared" si="224"/>
        <v>0</v>
      </c>
      <c r="J611" s="22"/>
      <c r="K611" s="22"/>
    </row>
    <row r="612" spans="1:11" hidden="1">
      <c r="A612" s="108" t="s">
        <v>255</v>
      </c>
      <c r="B612" s="134" t="s">
        <v>243</v>
      </c>
      <c r="C612" s="134" t="s">
        <v>245</v>
      </c>
      <c r="D612" s="117" t="s">
        <v>258</v>
      </c>
      <c r="E612" s="134" t="s">
        <v>256</v>
      </c>
      <c r="F612" s="134"/>
      <c r="G612" s="64"/>
      <c r="H612" s="64"/>
      <c r="I612" s="12">
        <f t="shared" si="224"/>
        <v>0</v>
      </c>
      <c r="J612" s="22"/>
      <c r="K612" s="22"/>
    </row>
    <row r="613" spans="1:11" hidden="1">
      <c r="A613" s="108" t="s">
        <v>18</v>
      </c>
      <c r="B613" s="134" t="s">
        <v>243</v>
      </c>
      <c r="C613" s="134" t="s">
        <v>245</v>
      </c>
      <c r="D613" s="117" t="s">
        <v>258</v>
      </c>
      <c r="E613" s="134" t="s">
        <v>256</v>
      </c>
      <c r="F613" s="134" t="s">
        <v>10</v>
      </c>
      <c r="G613" s="64"/>
      <c r="H613" s="64"/>
      <c r="I613" s="12">
        <f t="shared" si="224"/>
        <v>0</v>
      </c>
      <c r="J613" s="22"/>
      <c r="K613" s="22"/>
    </row>
    <row r="614" spans="1:11" ht="25.5" hidden="1">
      <c r="A614" s="108" t="s">
        <v>263</v>
      </c>
      <c r="B614" s="134" t="s">
        <v>243</v>
      </c>
      <c r="C614" s="134" t="s">
        <v>245</v>
      </c>
      <c r="D614" s="117" t="s">
        <v>580</v>
      </c>
      <c r="E614" s="134"/>
      <c r="F614" s="134"/>
      <c r="G614" s="64">
        <f t="shared" ref="G614:K615" si="226">G615</f>
        <v>0</v>
      </c>
      <c r="H614" s="64">
        <f t="shared" si="226"/>
        <v>0</v>
      </c>
      <c r="I614" s="12">
        <f t="shared" si="224"/>
        <v>0</v>
      </c>
      <c r="J614" s="64">
        <f t="shared" si="226"/>
        <v>0</v>
      </c>
      <c r="K614" s="64">
        <f t="shared" si="226"/>
        <v>0</v>
      </c>
    </row>
    <row r="615" spans="1:11" ht="38.25" hidden="1">
      <c r="A615" s="108" t="s">
        <v>306</v>
      </c>
      <c r="B615" s="134" t="s">
        <v>243</v>
      </c>
      <c r="C615" s="134" t="s">
        <v>245</v>
      </c>
      <c r="D615" s="117" t="s">
        <v>580</v>
      </c>
      <c r="E615" s="134" t="s">
        <v>254</v>
      </c>
      <c r="F615" s="134"/>
      <c r="G615" s="64">
        <f t="shared" si="226"/>
        <v>0</v>
      </c>
      <c r="H615" s="64">
        <f t="shared" si="226"/>
        <v>0</v>
      </c>
      <c r="I615" s="12">
        <f t="shared" si="224"/>
        <v>0</v>
      </c>
      <c r="J615" s="64">
        <f t="shared" si="226"/>
        <v>0</v>
      </c>
      <c r="K615" s="64">
        <f t="shared" si="226"/>
        <v>0</v>
      </c>
    </row>
    <row r="616" spans="1:11" hidden="1">
      <c r="A616" s="108" t="s">
        <v>255</v>
      </c>
      <c r="B616" s="134" t="s">
        <v>243</v>
      </c>
      <c r="C616" s="134" t="s">
        <v>245</v>
      </c>
      <c r="D616" s="117" t="s">
        <v>580</v>
      </c>
      <c r="E616" s="134" t="s">
        <v>256</v>
      </c>
      <c r="F616" s="134"/>
      <c r="G616" s="64">
        <f>G617</f>
        <v>0</v>
      </c>
      <c r="H616" s="64">
        <f>H617</f>
        <v>0</v>
      </c>
      <c r="I616" s="12">
        <f t="shared" si="224"/>
        <v>0</v>
      </c>
      <c r="J616" s="64">
        <f>J617+J618</f>
        <v>0</v>
      </c>
      <c r="K616" s="64">
        <f>K617+K618</f>
        <v>0</v>
      </c>
    </row>
    <row r="617" spans="1:11" hidden="1">
      <c r="A617" s="108" t="s">
        <v>16</v>
      </c>
      <c r="B617" s="134" t="s">
        <v>243</v>
      </c>
      <c r="C617" s="134" t="s">
        <v>245</v>
      </c>
      <c r="D617" s="117" t="s">
        <v>580</v>
      </c>
      <c r="E617" s="134" t="s">
        <v>256</v>
      </c>
      <c r="F617" s="134" t="s">
        <v>17</v>
      </c>
      <c r="G617" s="64">
        <f>'[1]Бюджет 2025 г 1 чтение'!$H$797</f>
        <v>0</v>
      </c>
      <c r="H617" s="64"/>
      <c r="I617" s="12">
        <f t="shared" si="224"/>
        <v>0</v>
      </c>
      <c r="J617" s="22">
        <f>'[1]Бюджет 2025 г 1 чтение'!$I$797</f>
        <v>0</v>
      </c>
      <c r="K617" s="22">
        <f>'[1]Бюджет 2025 г 1 чтение'!$J$797</f>
        <v>0</v>
      </c>
    </row>
    <row r="618" spans="1:11" hidden="1">
      <c r="A618" s="108" t="s">
        <v>18</v>
      </c>
      <c r="B618" s="134" t="s">
        <v>243</v>
      </c>
      <c r="C618" s="134" t="s">
        <v>245</v>
      </c>
      <c r="D618" s="117" t="s">
        <v>580</v>
      </c>
      <c r="E618" s="134" t="s">
        <v>256</v>
      </c>
      <c r="F618" s="134" t="s">
        <v>10</v>
      </c>
      <c r="G618" s="64"/>
      <c r="H618" s="64"/>
      <c r="I618" s="12">
        <f t="shared" si="224"/>
        <v>0</v>
      </c>
      <c r="J618" s="22"/>
      <c r="K618" s="22"/>
    </row>
    <row r="619" spans="1:11" ht="17.25" hidden="1" customHeight="1">
      <c r="A619" s="108" t="s">
        <v>265</v>
      </c>
      <c r="B619" s="134" t="s">
        <v>243</v>
      </c>
      <c r="C619" s="134" t="s">
        <v>245</v>
      </c>
      <c r="D619" s="117" t="s">
        <v>581</v>
      </c>
      <c r="E619" s="134"/>
      <c r="F619" s="134"/>
      <c r="G619" s="64">
        <f t="shared" ref="G619:K621" si="227">G620</f>
        <v>0</v>
      </c>
      <c r="H619" s="64">
        <f t="shared" si="227"/>
        <v>0</v>
      </c>
      <c r="I619" s="12">
        <f t="shared" si="224"/>
        <v>0</v>
      </c>
      <c r="J619" s="64">
        <f t="shared" si="227"/>
        <v>0</v>
      </c>
      <c r="K619" s="64">
        <f t="shared" si="227"/>
        <v>0</v>
      </c>
    </row>
    <row r="620" spans="1:11" ht="38.25" hidden="1">
      <c r="A620" s="108" t="s">
        <v>306</v>
      </c>
      <c r="B620" s="134" t="s">
        <v>243</v>
      </c>
      <c r="C620" s="134" t="s">
        <v>245</v>
      </c>
      <c r="D620" s="117" t="s">
        <v>581</v>
      </c>
      <c r="E620" s="134" t="s">
        <v>254</v>
      </c>
      <c r="F620" s="134"/>
      <c r="G620" s="64">
        <f t="shared" si="227"/>
        <v>0</v>
      </c>
      <c r="H620" s="64">
        <f t="shared" si="227"/>
        <v>0</v>
      </c>
      <c r="I620" s="12">
        <f t="shared" si="224"/>
        <v>0</v>
      </c>
      <c r="J620" s="64">
        <f t="shared" si="227"/>
        <v>0</v>
      </c>
      <c r="K620" s="64">
        <f t="shared" si="227"/>
        <v>0</v>
      </c>
    </row>
    <row r="621" spans="1:11" hidden="1">
      <c r="A621" s="108" t="s">
        <v>255</v>
      </c>
      <c r="B621" s="134" t="s">
        <v>243</v>
      </c>
      <c r="C621" s="134" t="s">
        <v>245</v>
      </c>
      <c r="D621" s="117" t="s">
        <v>581</v>
      </c>
      <c r="E621" s="134" t="s">
        <v>256</v>
      </c>
      <c r="F621" s="134"/>
      <c r="G621" s="64">
        <f t="shared" si="227"/>
        <v>0</v>
      </c>
      <c r="H621" s="64">
        <f t="shared" si="227"/>
        <v>0</v>
      </c>
      <c r="I621" s="12">
        <f t="shared" si="224"/>
        <v>0</v>
      </c>
      <c r="J621" s="64">
        <f t="shared" si="227"/>
        <v>0</v>
      </c>
      <c r="K621" s="64">
        <f t="shared" si="227"/>
        <v>0</v>
      </c>
    </row>
    <row r="622" spans="1:11" hidden="1">
      <c r="A622" s="108" t="s">
        <v>16</v>
      </c>
      <c r="B622" s="134" t="s">
        <v>243</v>
      </c>
      <c r="C622" s="134" t="s">
        <v>245</v>
      </c>
      <c r="D622" s="117" t="s">
        <v>581</v>
      </c>
      <c r="E622" s="134" t="s">
        <v>256</v>
      </c>
      <c r="F622" s="134" t="s">
        <v>17</v>
      </c>
      <c r="G622" s="64">
        <f>'[1]Бюджет 2025 г 1 чтение'!$H$802</f>
        <v>0</v>
      </c>
      <c r="H622" s="64"/>
      <c r="I622" s="12">
        <f t="shared" si="224"/>
        <v>0</v>
      </c>
      <c r="J622" s="22">
        <f>'[1]Бюджет 2025 г 1 чтение'!$I$802</f>
        <v>0</v>
      </c>
      <c r="K622" s="22">
        <f>'[1]Бюджет 2025 г 1 чтение'!$J$802</f>
        <v>0</v>
      </c>
    </row>
    <row r="623" spans="1:11" ht="25.5" hidden="1">
      <c r="A623" s="108" t="s">
        <v>260</v>
      </c>
      <c r="B623" s="134" t="s">
        <v>243</v>
      </c>
      <c r="C623" s="134" t="s">
        <v>245</v>
      </c>
      <c r="D623" s="117" t="s">
        <v>351</v>
      </c>
      <c r="E623" s="134" t="s">
        <v>64</v>
      </c>
      <c r="F623" s="134"/>
      <c r="G623" s="64">
        <f t="shared" ref="G623:K625" si="228">G624</f>
        <v>0</v>
      </c>
      <c r="H623" s="64">
        <f t="shared" si="228"/>
        <v>0</v>
      </c>
      <c r="I623" s="12">
        <f t="shared" si="224"/>
        <v>0</v>
      </c>
      <c r="J623" s="64">
        <f t="shared" si="228"/>
        <v>0</v>
      </c>
      <c r="K623" s="64">
        <f t="shared" si="228"/>
        <v>0</v>
      </c>
    </row>
    <row r="624" spans="1:11" ht="38.25" hidden="1">
      <c r="A624" s="108" t="s">
        <v>306</v>
      </c>
      <c r="B624" s="134" t="s">
        <v>243</v>
      </c>
      <c r="C624" s="134" t="s">
        <v>245</v>
      </c>
      <c r="D624" s="117" t="s">
        <v>351</v>
      </c>
      <c r="E624" s="134" t="s">
        <v>262</v>
      </c>
      <c r="F624" s="134"/>
      <c r="G624" s="64">
        <f t="shared" si="228"/>
        <v>0</v>
      </c>
      <c r="H624" s="64">
        <f t="shared" si="228"/>
        <v>0</v>
      </c>
      <c r="I624" s="12">
        <f t="shared" si="224"/>
        <v>0</v>
      </c>
      <c r="J624" s="64">
        <f t="shared" si="228"/>
        <v>0</v>
      </c>
      <c r="K624" s="64">
        <f t="shared" si="228"/>
        <v>0</v>
      </c>
    </row>
    <row r="625" spans="1:11" hidden="1">
      <c r="A625" s="108" t="s">
        <v>255</v>
      </c>
      <c r="B625" s="134" t="s">
        <v>243</v>
      </c>
      <c r="C625" s="134" t="s">
        <v>245</v>
      </c>
      <c r="D625" s="117" t="s">
        <v>351</v>
      </c>
      <c r="E625" s="134" t="s">
        <v>256</v>
      </c>
      <c r="F625" s="134"/>
      <c r="G625" s="64">
        <f t="shared" si="228"/>
        <v>0</v>
      </c>
      <c r="H625" s="64">
        <f t="shared" si="228"/>
        <v>0</v>
      </c>
      <c r="I625" s="12">
        <f t="shared" si="224"/>
        <v>0</v>
      </c>
      <c r="J625" s="64">
        <f t="shared" si="228"/>
        <v>0</v>
      </c>
      <c r="K625" s="64">
        <f t="shared" si="228"/>
        <v>0</v>
      </c>
    </row>
    <row r="626" spans="1:11" hidden="1">
      <c r="A626" s="108" t="s">
        <v>16</v>
      </c>
      <c r="B626" s="134" t="s">
        <v>243</v>
      </c>
      <c r="C626" s="134" t="s">
        <v>245</v>
      </c>
      <c r="D626" s="117" t="s">
        <v>351</v>
      </c>
      <c r="E626" s="134" t="s">
        <v>256</v>
      </c>
      <c r="F626" s="134" t="s">
        <v>17</v>
      </c>
      <c r="G626" s="64">
        <f>'[1]Бюджет 2025 г 1 чтение'!$H$806</f>
        <v>0</v>
      </c>
      <c r="H626" s="64"/>
      <c r="I626" s="12">
        <f t="shared" si="224"/>
        <v>0</v>
      </c>
      <c r="J626" s="22">
        <f>'[1]Бюджет 2025 г 1 чтение'!$I$806</f>
        <v>0</v>
      </c>
      <c r="K626" s="22">
        <f>'[1]Бюджет 2025 г 1 чтение'!$J$806</f>
        <v>0</v>
      </c>
    </row>
    <row r="627" spans="1:11" ht="25.5" hidden="1">
      <c r="A627" s="131" t="s">
        <v>267</v>
      </c>
      <c r="B627" s="134" t="s">
        <v>243</v>
      </c>
      <c r="C627" s="134" t="s">
        <v>245</v>
      </c>
      <c r="D627" s="117" t="s">
        <v>582</v>
      </c>
      <c r="E627" s="134"/>
      <c r="F627" s="134"/>
      <c r="G627" s="64">
        <f t="shared" ref="G627:H629" si="229">G628</f>
        <v>0</v>
      </c>
      <c r="H627" s="64">
        <f t="shared" si="229"/>
        <v>0</v>
      </c>
      <c r="I627" s="12">
        <f t="shared" si="224"/>
        <v>0</v>
      </c>
      <c r="J627" s="64">
        <f>J628</f>
        <v>0</v>
      </c>
      <c r="K627" s="64">
        <f>K628</f>
        <v>0</v>
      </c>
    </row>
    <row r="628" spans="1:11" ht="39.75" hidden="1" customHeight="1">
      <c r="A628" s="45" t="s">
        <v>259</v>
      </c>
      <c r="B628" s="134" t="s">
        <v>243</v>
      </c>
      <c r="C628" s="134" t="s">
        <v>245</v>
      </c>
      <c r="D628" s="117" t="s">
        <v>582</v>
      </c>
      <c r="E628" s="134" t="s">
        <v>262</v>
      </c>
      <c r="F628" s="134"/>
      <c r="G628" s="64">
        <f t="shared" si="229"/>
        <v>0</v>
      </c>
      <c r="H628" s="64">
        <f t="shared" si="229"/>
        <v>0</v>
      </c>
      <c r="I628" s="12">
        <f t="shared" si="224"/>
        <v>0</v>
      </c>
      <c r="J628" s="64">
        <f t="shared" ref="J628:K628" si="230">J629</f>
        <v>0</v>
      </c>
      <c r="K628" s="64">
        <f t="shared" si="230"/>
        <v>0</v>
      </c>
    </row>
    <row r="629" spans="1:11" hidden="1">
      <c r="A629" s="45" t="s">
        <v>255</v>
      </c>
      <c r="B629" s="134" t="s">
        <v>243</v>
      </c>
      <c r="C629" s="134" t="s">
        <v>245</v>
      </c>
      <c r="D629" s="117" t="s">
        <v>582</v>
      </c>
      <c r="E629" s="134" t="s">
        <v>256</v>
      </c>
      <c r="F629" s="134"/>
      <c r="G629" s="64">
        <f t="shared" si="229"/>
        <v>0</v>
      </c>
      <c r="H629" s="64">
        <f t="shared" si="229"/>
        <v>0</v>
      </c>
      <c r="I629" s="12">
        <f t="shared" si="224"/>
        <v>0</v>
      </c>
      <c r="J629" s="64">
        <f>J630</f>
        <v>0</v>
      </c>
      <c r="K629" s="64">
        <f>K630</f>
        <v>0</v>
      </c>
    </row>
    <row r="630" spans="1:11" hidden="1">
      <c r="A630" s="45" t="s">
        <v>16</v>
      </c>
      <c r="B630" s="134" t="s">
        <v>243</v>
      </c>
      <c r="C630" s="134" t="s">
        <v>245</v>
      </c>
      <c r="D630" s="117" t="s">
        <v>582</v>
      </c>
      <c r="E630" s="134" t="s">
        <v>256</v>
      </c>
      <c r="F630" s="134" t="s">
        <v>17</v>
      </c>
      <c r="G630" s="64">
        <f>'[1]Бюджет 2025 г 1 чтение'!$H$810</f>
        <v>0</v>
      </c>
      <c r="H630" s="64"/>
      <c r="I630" s="12">
        <f t="shared" si="224"/>
        <v>0</v>
      </c>
      <c r="J630" s="22">
        <f>'[1]Бюджет 2025 г 1 чтение'!$I$810</f>
        <v>0</v>
      </c>
      <c r="K630" s="22">
        <f>'[1]Бюджет 2025 г 1 чтение'!$J$810</f>
        <v>0</v>
      </c>
    </row>
    <row r="631" spans="1:11">
      <c r="A631" s="13" t="s">
        <v>269</v>
      </c>
      <c r="B631" s="14" t="s">
        <v>243</v>
      </c>
      <c r="C631" s="14" t="s">
        <v>270</v>
      </c>
      <c r="D631" s="14"/>
      <c r="E631" s="14"/>
      <c r="F631" s="14"/>
      <c r="G631" s="143">
        <f>G632+G737+G752+G757</f>
        <v>176213.69999999998</v>
      </c>
      <c r="H631" s="143">
        <f>H632+H737+H752+H757</f>
        <v>837.2</v>
      </c>
      <c r="I631" s="12">
        <f t="shared" si="224"/>
        <v>177050.9</v>
      </c>
      <c r="J631" s="143">
        <f>J632+J737+J752+J757</f>
        <v>164711.79999999999</v>
      </c>
      <c r="K631" s="143">
        <f>K632+K737+K752+K757</f>
        <v>164805.79999999999</v>
      </c>
    </row>
    <row r="632" spans="1:11" ht="27" customHeight="1">
      <c r="A632" s="13" t="s">
        <v>246</v>
      </c>
      <c r="B632" s="14" t="s">
        <v>243</v>
      </c>
      <c r="C632" s="14" t="s">
        <v>270</v>
      </c>
      <c r="D632" s="14" t="s">
        <v>247</v>
      </c>
      <c r="E632" s="14"/>
      <c r="F632" s="25"/>
      <c r="G632" s="16">
        <f t="shared" ref="G632:K633" si="231">G633</f>
        <v>176213.69999999998</v>
      </c>
      <c r="H632" s="16">
        <f t="shared" si="231"/>
        <v>837.2</v>
      </c>
      <c r="I632" s="12">
        <f t="shared" si="224"/>
        <v>177050.9</v>
      </c>
      <c r="J632" s="16">
        <f t="shared" si="231"/>
        <v>164711.79999999999</v>
      </c>
      <c r="K632" s="16">
        <f t="shared" si="231"/>
        <v>164805.79999999999</v>
      </c>
    </row>
    <row r="633" spans="1:11" ht="36.75" customHeight="1">
      <c r="A633" s="13" t="s">
        <v>271</v>
      </c>
      <c r="B633" s="14" t="s">
        <v>243</v>
      </c>
      <c r="C633" s="14" t="s">
        <v>270</v>
      </c>
      <c r="D633" s="32" t="s">
        <v>249</v>
      </c>
      <c r="E633" s="14"/>
      <c r="F633" s="25"/>
      <c r="G633" s="16">
        <f>G634</f>
        <v>176213.69999999998</v>
      </c>
      <c r="H633" s="16">
        <f>H634</f>
        <v>837.2</v>
      </c>
      <c r="I633" s="12">
        <f t="shared" si="224"/>
        <v>177050.9</v>
      </c>
      <c r="J633" s="16">
        <f t="shared" si="231"/>
        <v>164711.79999999999</v>
      </c>
      <c r="K633" s="16">
        <f t="shared" si="231"/>
        <v>164805.79999999999</v>
      </c>
    </row>
    <row r="634" spans="1:11" ht="48" customHeight="1">
      <c r="A634" s="33" t="s">
        <v>559</v>
      </c>
      <c r="B634" s="34" t="s">
        <v>243</v>
      </c>
      <c r="C634" s="34" t="s">
        <v>270</v>
      </c>
      <c r="D634" s="35" t="s">
        <v>272</v>
      </c>
      <c r="E634" s="34"/>
      <c r="F634" s="34"/>
      <c r="G634" s="16">
        <f>G635+G639+G649+G653+G658+G662+G666+G674+G684+G688+G692+G718+G645+G726+G678+G670+G714+G701+G710+G722+G706+G696</f>
        <v>176213.69999999998</v>
      </c>
      <c r="H634" s="16">
        <f>H635+H639+H649+H653+H658+H662+H666+H674+H684+H688+H692+H718+H645+H726+H678+H670+H714+H701+H710+H722+H706+H696</f>
        <v>837.2</v>
      </c>
      <c r="I634" s="12">
        <f t="shared" si="224"/>
        <v>177050.9</v>
      </c>
      <c r="J634" s="16">
        <f>J635+J639+J649+J653+J658+J662+J666+J674+J684+J688+J692+J718+J645+J726+J678+J670+J714+J701+J710+J722+J706+J696</f>
        <v>164711.79999999999</v>
      </c>
      <c r="K634" s="16">
        <f>K635+K639+K649+K653+K658+K662+K666+K674+K684+K688+K692+K718+K645+K726+K678+K670+K714+K701+K710+K722+K706+K696</f>
        <v>164805.79999999999</v>
      </c>
    </row>
    <row r="635" spans="1:11" ht="50.25" hidden="1" customHeight="1">
      <c r="A635" s="17" t="s">
        <v>257</v>
      </c>
      <c r="B635" s="18" t="s">
        <v>243</v>
      </c>
      <c r="C635" s="18" t="s">
        <v>270</v>
      </c>
      <c r="D635" s="30" t="s">
        <v>273</v>
      </c>
      <c r="E635" s="18"/>
      <c r="F635" s="18"/>
      <c r="G635" s="16">
        <f t="shared" ref="G635:J637" si="232">G636</f>
        <v>0</v>
      </c>
      <c r="H635" s="16">
        <f t="shared" si="232"/>
        <v>0</v>
      </c>
      <c r="I635" s="12">
        <f t="shared" si="224"/>
        <v>0</v>
      </c>
      <c r="J635" s="16">
        <f t="shared" si="232"/>
        <v>0</v>
      </c>
      <c r="K635" s="26"/>
    </row>
    <row r="636" spans="1:11" ht="36" hidden="1" customHeight="1">
      <c r="A636" s="44" t="s">
        <v>259</v>
      </c>
      <c r="B636" s="18" t="s">
        <v>243</v>
      </c>
      <c r="C636" s="18" t="s">
        <v>270</v>
      </c>
      <c r="D636" s="30" t="s">
        <v>273</v>
      </c>
      <c r="E636" s="18" t="s">
        <v>254</v>
      </c>
      <c r="F636" s="18"/>
      <c r="G636" s="16">
        <f t="shared" si="232"/>
        <v>0</v>
      </c>
      <c r="H636" s="16">
        <f t="shared" si="232"/>
        <v>0</v>
      </c>
      <c r="I636" s="12">
        <f t="shared" si="224"/>
        <v>0</v>
      </c>
      <c r="J636" s="16">
        <f t="shared" si="232"/>
        <v>0</v>
      </c>
      <c r="K636" s="26"/>
    </row>
    <row r="637" spans="1:11" hidden="1">
      <c r="A637" s="44" t="s">
        <v>255</v>
      </c>
      <c r="B637" s="18" t="s">
        <v>243</v>
      </c>
      <c r="C637" s="18" t="s">
        <v>270</v>
      </c>
      <c r="D637" s="30" t="s">
        <v>273</v>
      </c>
      <c r="E637" s="18" t="s">
        <v>256</v>
      </c>
      <c r="F637" s="18"/>
      <c r="G637" s="16">
        <f t="shared" si="232"/>
        <v>0</v>
      </c>
      <c r="H637" s="16">
        <f t="shared" si="232"/>
        <v>0</v>
      </c>
      <c r="I637" s="12">
        <f t="shared" si="224"/>
        <v>0</v>
      </c>
      <c r="J637" s="16">
        <f t="shared" si="232"/>
        <v>0</v>
      </c>
      <c r="K637" s="26"/>
    </row>
    <row r="638" spans="1:11" hidden="1">
      <c r="A638" s="44" t="s">
        <v>18</v>
      </c>
      <c r="B638" s="18" t="s">
        <v>243</v>
      </c>
      <c r="C638" s="18" t="s">
        <v>270</v>
      </c>
      <c r="D638" s="30" t="s">
        <v>273</v>
      </c>
      <c r="E638" s="18" t="s">
        <v>256</v>
      </c>
      <c r="F638" s="18" t="s">
        <v>10</v>
      </c>
      <c r="G638" s="19"/>
      <c r="H638" s="19"/>
      <c r="I638" s="12">
        <f t="shared" si="224"/>
        <v>0</v>
      </c>
      <c r="J638" s="20"/>
      <c r="K638" s="26"/>
    </row>
    <row r="639" spans="1:11" s="61" customFormat="1" ht="61.5" hidden="1" customHeight="1">
      <c r="A639" s="44" t="s">
        <v>274</v>
      </c>
      <c r="B639" s="18" t="s">
        <v>243</v>
      </c>
      <c r="C639" s="18" t="s">
        <v>270</v>
      </c>
      <c r="D639" s="30" t="s">
        <v>275</v>
      </c>
      <c r="E639" s="18"/>
      <c r="F639" s="18"/>
      <c r="G639" s="16">
        <f>G640</f>
        <v>0</v>
      </c>
      <c r="H639" s="16">
        <f>H640</f>
        <v>0</v>
      </c>
      <c r="I639" s="12">
        <f t="shared" si="224"/>
        <v>0</v>
      </c>
      <c r="J639" s="16">
        <f>J640</f>
        <v>0</v>
      </c>
      <c r="K639" s="26"/>
    </row>
    <row r="640" spans="1:11" ht="36" hidden="1">
      <c r="A640" s="44" t="s">
        <v>259</v>
      </c>
      <c r="B640" s="18" t="s">
        <v>243</v>
      </c>
      <c r="C640" s="18" t="s">
        <v>270</v>
      </c>
      <c r="D640" s="30" t="s">
        <v>275</v>
      </c>
      <c r="E640" s="18" t="s">
        <v>254</v>
      </c>
      <c r="F640" s="18"/>
      <c r="G640" s="16">
        <f>G641</f>
        <v>0</v>
      </c>
      <c r="H640" s="16">
        <f>H641</f>
        <v>0</v>
      </c>
      <c r="I640" s="12">
        <f t="shared" si="224"/>
        <v>0</v>
      </c>
      <c r="J640" s="16">
        <f>J641</f>
        <v>0</v>
      </c>
      <c r="K640" s="26"/>
    </row>
    <row r="641" spans="1:11" hidden="1">
      <c r="A641" s="44" t="s">
        <v>255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/>
      <c r="G641" s="16">
        <f>G642+G643+G644</f>
        <v>0</v>
      </c>
      <c r="H641" s="16">
        <f>H642+H643+H644</f>
        <v>0</v>
      </c>
      <c r="I641" s="12">
        <f t="shared" si="224"/>
        <v>0</v>
      </c>
      <c r="J641" s="16">
        <f>J642+J643+J644</f>
        <v>0</v>
      </c>
      <c r="K641" s="26"/>
    </row>
    <row r="642" spans="1:11" hidden="1">
      <c r="A642" s="44" t="s">
        <v>16</v>
      </c>
      <c r="B642" s="18" t="s">
        <v>243</v>
      </c>
      <c r="C642" s="18" t="s">
        <v>270</v>
      </c>
      <c r="D642" s="30" t="s">
        <v>275</v>
      </c>
      <c r="E642" s="18" t="s">
        <v>256</v>
      </c>
      <c r="F642" s="18" t="s">
        <v>17</v>
      </c>
      <c r="G642" s="19"/>
      <c r="H642" s="19"/>
      <c r="I642" s="12">
        <f t="shared" si="224"/>
        <v>0</v>
      </c>
      <c r="J642" s="20"/>
      <c r="K642" s="26"/>
    </row>
    <row r="643" spans="1:11" hidden="1">
      <c r="A643" s="44" t="s">
        <v>18</v>
      </c>
      <c r="B643" s="18" t="s">
        <v>243</v>
      </c>
      <c r="C643" s="18" t="s">
        <v>270</v>
      </c>
      <c r="D643" s="30" t="s">
        <v>275</v>
      </c>
      <c r="E643" s="18" t="s">
        <v>256</v>
      </c>
      <c r="F643" s="18" t="s">
        <v>10</v>
      </c>
      <c r="G643" s="19"/>
      <c r="H643" s="19"/>
      <c r="I643" s="12">
        <f t="shared" si="224"/>
        <v>0</v>
      </c>
      <c r="J643" s="20"/>
      <c r="K643" s="26"/>
    </row>
    <row r="644" spans="1:11" hidden="1">
      <c r="A644" s="44" t="s">
        <v>19</v>
      </c>
      <c r="B644" s="18" t="s">
        <v>243</v>
      </c>
      <c r="C644" s="18" t="s">
        <v>270</v>
      </c>
      <c r="D644" s="30" t="s">
        <v>275</v>
      </c>
      <c r="E644" s="18" t="s">
        <v>256</v>
      </c>
      <c r="F644" s="18" t="s">
        <v>11</v>
      </c>
      <c r="G644" s="19"/>
      <c r="H644" s="19"/>
      <c r="I644" s="12">
        <f t="shared" si="224"/>
        <v>0</v>
      </c>
      <c r="J644" s="20"/>
      <c r="K644" s="26"/>
    </row>
    <row r="645" spans="1:11" ht="38.25" hidden="1">
      <c r="A645" s="62" t="s">
        <v>82</v>
      </c>
      <c r="B645" s="18" t="s">
        <v>243</v>
      </c>
      <c r="C645" s="18" t="s">
        <v>270</v>
      </c>
      <c r="D645" s="37" t="s">
        <v>570</v>
      </c>
      <c r="E645" s="18"/>
      <c r="F645" s="18"/>
      <c r="G645" s="16">
        <f t="shared" ref="G645:K647" si="233">G646</f>
        <v>0</v>
      </c>
      <c r="H645" s="16">
        <f t="shared" si="233"/>
        <v>0</v>
      </c>
      <c r="I645" s="12">
        <f t="shared" si="224"/>
        <v>0</v>
      </c>
      <c r="J645" s="16">
        <f t="shared" si="233"/>
        <v>0</v>
      </c>
      <c r="K645" s="16">
        <f t="shared" si="233"/>
        <v>0</v>
      </c>
    </row>
    <row r="646" spans="1:11" ht="38.25" hidden="1">
      <c r="A646" s="48" t="s">
        <v>382</v>
      </c>
      <c r="B646" s="18" t="s">
        <v>243</v>
      </c>
      <c r="C646" s="18" t="s">
        <v>270</v>
      </c>
      <c r="D646" s="37" t="s">
        <v>570</v>
      </c>
      <c r="E646" s="18" t="s">
        <v>254</v>
      </c>
      <c r="F646" s="18"/>
      <c r="G646" s="16">
        <f t="shared" si="233"/>
        <v>0</v>
      </c>
      <c r="H646" s="16">
        <f t="shared" si="233"/>
        <v>0</v>
      </c>
      <c r="I646" s="12">
        <f t="shared" si="224"/>
        <v>0</v>
      </c>
      <c r="J646" s="16">
        <f t="shared" si="233"/>
        <v>0</v>
      </c>
      <c r="K646" s="16">
        <f t="shared" si="233"/>
        <v>0</v>
      </c>
    </row>
    <row r="647" spans="1:11" ht="11.25" hidden="1" customHeight="1">
      <c r="A647" s="48" t="s">
        <v>255</v>
      </c>
      <c r="B647" s="18" t="s">
        <v>243</v>
      </c>
      <c r="C647" s="18" t="s">
        <v>270</v>
      </c>
      <c r="D647" s="37" t="s">
        <v>570</v>
      </c>
      <c r="E647" s="18" t="s">
        <v>256</v>
      </c>
      <c r="F647" s="18"/>
      <c r="G647" s="16">
        <f t="shared" si="233"/>
        <v>0</v>
      </c>
      <c r="H647" s="16">
        <f t="shared" si="233"/>
        <v>0</v>
      </c>
      <c r="I647" s="12">
        <f t="shared" si="224"/>
        <v>0</v>
      </c>
      <c r="J647" s="16">
        <f t="shared" si="233"/>
        <v>0</v>
      </c>
      <c r="K647" s="16">
        <f t="shared" si="233"/>
        <v>0</v>
      </c>
    </row>
    <row r="648" spans="1:11" hidden="1">
      <c r="A648" s="23" t="s">
        <v>276</v>
      </c>
      <c r="B648" s="18" t="s">
        <v>243</v>
      </c>
      <c r="C648" s="18" t="s">
        <v>270</v>
      </c>
      <c r="D648" s="37" t="s">
        <v>570</v>
      </c>
      <c r="E648" s="18" t="s">
        <v>256</v>
      </c>
      <c r="F648" s="18" t="s">
        <v>17</v>
      </c>
      <c r="G648" s="19"/>
      <c r="H648" s="19"/>
      <c r="I648" s="12">
        <f t="shared" si="224"/>
        <v>0</v>
      </c>
      <c r="J648" s="20"/>
      <c r="K648" s="26"/>
    </row>
    <row r="649" spans="1:11" ht="37.5" customHeight="1">
      <c r="A649" s="33" t="s">
        <v>277</v>
      </c>
      <c r="B649" s="34" t="s">
        <v>243</v>
      </c>
      <c r="C649" s="34" t="s">
        <v>270</v>
      </c>
      <c r="D649" s="35" t="s">
        <v>278</v>
      </c>
      <c r="E649" s="34"/>
      <c r="F649" s="34"/>
      <c r="G649" s="16">
        <f t="shared" ref="G649:K651" si="234">G650</f>
        <v>133</v>
      </c>
      <c r="H649" s="16">
        <f t="shared" si="234"/>
        <v>0</v>
      </c>
      <c r="I649" s="12">
        <f t="shared" si="224"/>
        <v>133</v>
      </c>
      <c r="J649" s="16">
        <f t="shared" si="234"/>
        <v>100</v>
      </c>
      <c r="K649" s="16">
        <f t="shared" si="234"/>
        <v>100</v>
      </c>
    </row>
    <row r="650" spans="1:11" ht="24.75" customHeight="1">
      <c r="A650" s="17" t="s">
        <v>44</v>
      </c>
      <c r="B650" s="18" t="s">
        <v>243</v>
      </c>
      <c r="C650" s="18" t="s">
        <v>270</v>
      </c>
      <c r="D650" s="35" t="s">
        <v>278</v>
      </c>
      <c r="E650" s="18" t="s">
        <v>45</v>
      </c>
      <c r="F650" s="18"/>
      <c r="G650" s="16">
        <f t="shared" si="234"/>
        <v>133</v>
      </c>
      <c r="H650" s="16">
        <f t="shared" si="234"/>
        <v>0</v>
      </c>
      <c r="I650" s="12">
        <f t="shared" si="224"/>
        <v>133</v>
      </c>
      <c r="J650" s="16">
        <f t="shared" si="234"/>
        <v>100</v>
      </c>
      <c r="K650" s="16">
        <f t="shared" si="234"/>
        <v>100</v>
      </c>
    </row>
    <row r="651" spans="1:11" ht="39.75" customHeight="1">
      <c r="A651" s="17" t="s">
        <v>46</v>
      </c>
      <c r="B651" s="18" t="s">
        <v>243</v>
      </c>
      <c r="C651" s="18" t="s">
        <v>270</v>
      </c>
      <c r="D651" s="35" t="s">
        <v>278</v>
      </c>
      <c r="E651" s="18" t="s">
        <v>53</v>
      </c>
      <c r="F651" s="18"/>
      <c r="G651" s="16">
        <f t="shared" si="234"/>
        <v>133</v>
      </c>
      <c r="H651" s="16">
        <f t="shared" si="234"/>
        <v>0</v>
      </c>
      <c r="I651" s="12">
        <f t="shared" si="224"/>
        <v>133</v>
      </c>
      <c r="J651" s="16">
        <f t="shared" si="234"/>
        <v>100</v>
      </c>
      <c r="K651" s="16">
        <f t="shared" si="234"/>
        <v>100</v>
      </c>
    </row>
    <row r="652" spans="1:11">
      <c r="A652" s="17" t="s">
        <v>16</v>
      </c>
      <c r="B652" s="18" t="s">
        <v>243</v>
      </c>
      <c r="C652" s="18" t="s">
        <v>270</v>
      </c>
      <c r="D652" s="153" t="s">
        <v>278</v>
      </c>
      <c r="E652" s="151" t="s">
        <v>53</v>
      </c>
      <c r="F652" s="151" t="s">
        <v>17</v>
      </c>
      <c r="G652" s="154">
        <f>'[1]Бюджет 2025 г 1 чтение'!$H$832</f>
        <v>133</v>
      </c>
      <c r="H652" s="154"/>
      <c r="I652" s="12">
        <f t="shared" si="224"/>
        <v>133</v>
      </c>
      <c r="J652" s="20">
        <f>'[1]Бюджет 2025 г 1 чтение'!$I$832</f>
        <v>100</v>
      </c>
      <c r="K652" s="19">
        <f>'[1]Бюджет 2025 г 1 чтение'!$J$832</f>
        <v>100</v>
      </c>
    </row>
    <row r="653" spans="1:11" ht="38.25" customHeight="1">
      <c r="A653" s="164" t="s">
        <v>560</v>
      </c>
      <c r="B653" s="18" t="s">
        <v>243</v>
      </c>
      <c r="C653" s="18" t="s">
        <v>270</v>
      </c>
      <c r="D653" s="30" t="s">
        <v>279</v>
      </c>
      <c r="E653" s="18"/>
      <c r="F653" s="34"/>
      <c r="G653" s="16">
        <f t="shared" ref="G653:H656" si="235">G654</f>
        <v>6904.4</v>
      </c>
      <c r="H653" s="16">
        <f t="shared" si="235"/>
        <v>649.4</v>
      </c>
      <c r="I653" s="12">
        <f>G653+H653</f>
        <v>7553.7999999999993</v>
      </c>
      <c r="J653" s="16">
        <f t="shared" ref="J653:K656" si="236">J654</f>
        <v>2349.6</v>
      </c>
      <c r="K653" s="16">
        <f t="shared" si="236"/>
        <v>1800</v>
      </c>
    </row>
    <row r="654" spans="1:11" ht="27" customHeight="1">
      <c r="A654" s="44" t="s">
        <v>280</v>
      </c>
      <c r="B654" s="34" t="s">
        <v>243</v>
      </c>
      <c r="C654" s="34" t="s">
        <v>270</v>
      </c>
      <c r="D654" s="30" t="s">
        <v>279</v>
      </c>
      <c r="E654" s="34"/>
      <c r="F654" s="34"/>
      <c r="G654" s="16">
        <f t="shared" si="235"/>
        <v>6904.4</v>
      </c>
      <c r="H654" s="16">
        <f t="shared" si="235"/>
        <v>649.4</v>
      </c>
      <c r="I654" s="12">
        <f>G654+H654</f>
        <v>7553.7999999999993</v>
      </c>
      <c r="J654" s="16">
        <f t="shared" si="236"/>
        <v>2349.6</v>
      </c>
      <c r="K654" s="16">
        <f t="shared" si="236"/>
        <v>1800</v>
      </c>
    </row>
    <row r="655" spans="1:11" ht="36.75" customHeight="1">
      <c r="A655" s="44" t="s">
        <v>259</v>
      </c>
      <c r="B655" s="18" t="s">
        <v>243</v>
      </c>
      <c r="C655" s="18" t="s">
        <v>270</v>
      </c>
      <c r="D655" s="30" t="s">
        <v>279</v>
      </c>
      <c r="E655" s="18" t="s">
        <v>254</v>
      </c>
      <c r="F655" s="18"/>
      <c r="G655" s="16">
        <f t="shared" si="235"/>
        <v>6904.4</v>
      </c>
      <c r="H655" s="16">
        <f t="shared" si="235"/>
        <v>649.4</v>
      </c>
      <c r="I655" s="12">
        <f>G655+H655</f>
        <v>7553.7999999999993</v>
      </c>
      <c r="J655" s="16">
        <f t="shared" si="236"/>
        <v>2349.6</v>
      </c>
      <c r="K655" s="16">
        <f t="shared" si="236"/>
        <v>1800</v>
      </c>
    </row>
    <row r="656" spans="1:11" ht="14.25" customHeight="1">
      <c r="A656" s="44" t="s">
        <v>255</v>
      </c>
      <c r="B656" s="18" t="s">
        <v>243</v>
      </c>
      <c r="C656" s="18" t="s">
        <v>270</v>
      </c>
      <c r="D656" s="30" t="s">
        <v>279</v>
      </c>
      <c r="E656" s="18" t="s">
        <v>256</v>
      </c>
      <c r="F656" s="18"/>
      <c r="G656" s="16">
        <f t="shared" si="235"/>
        <v>6904.4</v>
      </c>
      <c r="H656" s="16">
        <f t="shared" si="235"/>
        <v>649.4</v>
      </c>
      <c r="I656" s="12">
        <f>G656+H656</f>
        <v>7553.7999999999993</v>
      </c>
      <c r="J656" s="16">
        <f t="shared" si="236"/>
        <v>2349.6</v>
      </c>
      <c r="K656" s="16">
        <f t="shared" si="236"/>
        <v>1800</v>
      </c>
    </row>
    <row r="657" spans="1:11" s="186" customFormat="1" ht="17.25" customHeight="1">
      <c r="A657" s="188" t="s">
        <v>16</v>
      </c>
      <c r="B657" s="151" t="s">
        <v>243</v>
      </c>
      <c r="C657" s="151" t="s">
        <v>270</v>
      </c>
      <c r="D657" s="189" t="s">
        <v>279</v>
      </c>
      <c r="E657" s="151" t="s">
        <v>256</v>
      </c>
      <c r="F657" s="151" t="s">
        <v>17</v>
      </c>
      <c r="G657" s="154">
        <v>6904.4</v>
      </c>
      <c r="H657" s="154">
        <f>'[2]Поправки июль'!$I$846</f>
        <v>649.4</v>
      </c>
      <c r="I657" s="185">
        <f t="shared" si="224"/>
        <v>7553.7999999999993</v>
      </c>
      <c r="J657" s="155">
        <f>'[1]Бюджет 2025 г 1 чтение'!$I$837</f>
        <v>2349.6</v>
      </c>
      <c r="K657" s="154">
        <f>'[1]Бюджет 2025 г 1 чтение'!$J$837</f>
        <v>1800</v>
      </c>
    </row>
    <row r="658" spans="1:11" s="186" customFormat="1" ht="27" customHeight="1">
      <c r="A658" s="108" t="s">
        <v>263</v>
      </c>
      <c r="B658" s="151" t="s">
        <v>243</v>
      </c>
      <c r="C658" s="151" t="s">
        <v>270</v>
      </c>
      <c r="D658" s="117" t="s">
        <v>281</v>
      </c>
      <c r="E658" s="151"/>
      <c r="F658" s="151"/>
      <c r="G658" s="155">
        <f t="shared" ref="G658:K660" si="237">G659</f>
        <v>33024</v>
      </c>
      <c r="H658" s="155">
        <f t="shared" si="237"/>
        <v>0</v>
      </c>
      <c r="I658" s="185">
        <f t="shared" si="224"/>
        <v>33024</v>
      </c>
      <c r="J658" s="155">
        <f t="shared" si="237"/>
        <v>30430.799999999999</v>
      </c>
      <c r="K658" s="155">
        <f t="shared" si="237"/>
        <v>30632.799999999999</v>
      </c>
    </row>
    <row r="659" spans="1:11" ht="38.25" customHeight="1">
      <c r="A659" s="48" t="s">
        <v>306</v>
      </c>
      <c r="B659" s="18" t="s">
        <v>243</v>
      </c>
      <c r="C659" s="18" t="s">
        <v>270</v>
      </c>
      <c r="D659" s="37" t="s">
        <v>281</v>
      </c>
      <c r="E659" s="18" t="s">
        <v>254</v>
      </c>
      <c r="F659" s="18"/>
      <c r="G659" s="16">
        <f t="shared" si="237"/>
        <v>33024</v>
      </c>
      <c r="H659" s="16">
        <f t="shared" si="237"/>
        <v>0</v>
      </c>
      <c r="I659" s="12">
        <f t="shared" si="224"/>
        <v>33024</v>
      </c>
      <c r="J659" s="16">
        <f t="shared" si="237"/>
        <v>30430.799999999999</v>
      </c>
      <c r="K659" s="16">
        <f t="shared" si="237"/>
        <v>30632.799999999999</v>
      </c>
    </row>
    <row r="660" spans="1:11" ht="11.25" customHeight="1">
      <c r="A660" s="48" t="s">
        <v>255</v>
      </c>
      <c r="B660" s="18" t="s">
        <v>243</v>
      </c>
      <c r="C660" s="18" t="s">
        <v>270</v>
      </c>
      <c r="D660" s="37" t="s">
        <v>281</v>
      </c>
      <c r="E660" s="18" t="s">
        <v>256</v>
      </c>
      <c r="F660" s="18"/>
      <c r="G660" s="16">
        <f t="shared" si="237"/>
        <v>33024</v>
      </c>
      <c r="H660" s="16">
        <f t="shared" si="237"/>
        <v>0</v>
      </c>
      <c r="I660" s="12">
        <f t="shared" si="224"/>
        <v>33024</v>
      </c>
      <c r="J660" s="16">
        <f t="shared" si="237"/>
        <v>30430.799999999999</v>
      </c>
      <c r="K660" s="16">
        <f t="shared" si="237"/>
        <v>30632.799999999999</v>
      </c>
    </row>
    <row r="661" spans="1:11">
      <c r="A661" s="48" t="s">
        <v>16</v>
      </c>
      <c r="B661" s="18" t="s">
        <v>243</v>
      </c>
      <c r="C661" s="18" t="s">
        <v>270</v>
      </c>
      <c r="D661" s="37" t="s">
        <v>281</v>
      </c>
      <c r="E661" s="18" t="s">
        <v>256</v>
      </c>
      <c r="F661" s="18" t="s">
        <v>17</v>
      </c>
      <c r="G661" s="20">
        <f>'[3]Бюджет 2025 г 2 чтение'!$H$842</f>
        <v>33024</v>
      </c>
      <c r="H661" s="20"/>
      <c r="I661" s="12">
        <f t="shared" si="224"/>
        <v>33024</v>
      </c>
      <c r="J661" s="21">
        <f>'[3]Бюджет 2025 г 2 чтение'!$I$842</f>
        <v>30430.799999999999</v>
      </c>
      <c r="K661" s="19">
        <f>'[3]Бюджет 2025 г 2 чтение'!$J$842</f>
        <v>30632.799999999999</v>
      </c>
    </row>
    <row r="662" spans="1:11" ht="16.5" customHeight="1">
      <c r="A662" s="44" t="s">
        <v>265</v>
      </c>
      <c r="B662" s="18" t="s">
        <v>243</v>
      </c>
      <c r="C662" s="18" t="s">
        <v>270</v>
      </c>
      <c r="D662" s="30" t="s">
        <v>282</v>
      </c>
      <c r="E662" s="18"/>
      <c r="F662" s="18"/>
      <c r="G662" s="16">
        <f t="shared" ref="G662:K664" si="238">G663</f>
        <v>11753.5</v>
      </c>
      <c r="H662" s="16">
        <f t="shared" si="238"/>
        <v>187.8</v>
      </c>
      <c r="I662" s="12">
        <f t="shared" si="224"/>
        <v>11941.3</v>
      </c>
      <c r="J662" s="16">
        <f t="shared" si="238"/>
        <v>9094.5</v>
      </c>
      <c r="K662" s="16">
        <f t="shared" si="238"/>
        <v>9682</v>
      </c>
    </row>
    <row r="663" spans="1:11" ht="41.25" customHeight="1">
      <c r="A663" s="44" t="s">
        <v>306</v>
      </c>
      <c r="B663" s="18" t="s">
        <v>243</v>
      </c>
      <c r="C663" s="18" t="s">
        <v>270</v>
      </c>
      <c r="D663" s="30" t="s">
        <v>282</v>
      </c>
      <c r="E663" s="18" t="s">
        <v>254</v>
      </c>
      <c r="F663" s="18"/>
      <c r="G663" s="16">
        <f t="shared" si="238"/>
        <v>11753.5</v>
      </c>
      <c r="H663" s="16">
        <f t="shared" si="238"/>
        <v>187.8</v>
      </c>
      <c r="I663" s="12">
        <f t="shared" si="224"/>
        <v>11941.3</v>
      </c>
      <c r="J663" s="16">
        <f t="shared" si="238"/>
        <v>9094.5</v>
      </c>
      <c r="K663" s="16">
        <f t="shared" si="238"/>
        <v>9682</v>
      </c>
    </row>
    <row r="664" spans="1:11" ht="17.25" customHeight="1">
      <c r="A664" s="44" t="s">
        <v>255</v>
      </c>
      <c r="B664" s="18" t="s">
        <v>243</v>
      </c>
      <c r="C664" s="18" t="s">
        <v>270</v>
      </c>
      <c r="D664" s="30" t="s">
        <v>282</v>
      </c>
      <c r="E664" s="18" t="s">
        <v>256</v>
      </c>
      <c r="F664" s="18"/>
      <c r="G664" s="16">
        <f t="shared" si="238"/>
        <v>11753.5</v>
      </c>
      <c r="H664" s="16">
        <f t="shared" si="238"/>
        <v>187.8</v>
      </c>
      <c r="I664" s="12">
        <f t="shared" si="224"/>
        <v>11941.3</v>
      </c>
      <c r="J664" s="16">
        <f t="shared" si="238"/>
        <v>9094.5</v>
      </c>
      <c r="K664" s="16">
        <f t="shared" si="238"/>
        <v>9682</v>
      </c>
    </row>
    <row r="665" spans="1:11">
      <c r="A665" s="44" t="s">
        <v>16</v>
      </c>
      <c r="B665" s="18" t="s">
        <v>243</v>
      </c>
      <c r="C665" s="18" t="s">
        <v>270</v>
      </c>
      <c r="D665" s="30" t="s">
        <v>282</v>
      </c>
      <c r="E665" s="18" t="s">
        <v>256</v>
      </c>
      <c r="F665" s="18" t="s">
        <v>17</v>
      </c>
      <c r="G665" s="20">
        <v>11753.5</v>
      </c>
      <c r="H665" s="20">
        <f>'[2]Поправки июль'!$I$854</f>
        <v>187.8</v>
      </c>
      <c r="I665" s="12">
        <f t="shared" si="224"/>
        <v>11941.3</v>
      </c>
      <c r="J665" s="19">
        <f>'[1]Бюджет 2025 г 1 чтение'!$I$845</f>
        <v>9094.5</v>
      </c>
      <c r="K665" s="19">
        <f>'[1]Бюджет 2025 г 1 чтение'!$J$845</f>
        <v>9682</v>
      </c>
    </row>
    <row r="666" spans="1:11" ht="25.5" customHeight="1">
      <c r="A666" s="60" t="s">
        <v>283</v>
      </c>
      <c r="B666" s="34" t="s">
        <v>243</v>
      </c>
      <c r="C666" s="34" t="s">
        <v>270</v>
      </c>
      <c r="D666" s="30" t="s">
        <v>284</v>
      </c>
      <c r="E666" s="18" t="s">
        <v>64</v>
      </c>
      <c r="F666" s="18"/>
      <c r="G666" s="16">
        <f t="shared" ref="G666:K668" si="239">G667</f>
        <v>163.4</v>
      </c>
      <c r="H666" s="16">
        <f t="shared" si="239"/>
        <v>0</v>
      </c>
      <c r="I666" s="12">
        <f t="shared" si="224"/>
        <v>163.4</v>
      </c>
      <c r="J666" s="16">
        <f t="shared" si="239"/>
        <v>100</v>
      </c>
      <c r="K666" s="16">
        <f t="shared" si="239"/>
        <v>100</v>
      </c>
    </row>
    <row r="667" spans="1:11" ht="38.25" customHeight="1">
      <c r="A667" s="60" t="s">
        <v>259</v>
      </c>
      <c r="B667" s="18" t="s">
        <v>243</v>
      </c>
      <c r="C667" s="18" t="s">
        <v>270</v>
      </c>
      <c r="D667" s="30" t="s">
        <v>284</v>
      </c>
      <c r="E667" s="18" t="s">
        <v>254</v>
      </c>
      <c r="F667" s="18"/>
      <c r="G667" s="16">
        <f t="shared" si="239"/>
        <v>163.4</v>
      </c>
      <c r="H667" s="16">
        <f t="shared" si="239"/>
        <v>0</v>
      </c>
      <c r="I667" s="12">
        <f t="shared" si="224"/>
        <v>163.4</v>
      </c>
      <c r="J667" s="16">
        <f t="shared" si="239"/>
        <v>100</v>
      </c>
      <c r="K667" s="16">
        <f t="shared" si="239"/>
        <v>100</v>
      </c>
    </row>
    <row r="668" spans="1:11" ht="12" customHeight="1">
      <c r="A668" s="60" t="s">
        <v>255</v>
      </c>
      <c r="B668" s="18" t="s">
        <v>243</v>
      </c>
      <c r="C668" s="18" t="s">
        <v>270</v>
      </c>
      <c r="D668" s="30" t="s">
        <v>284</v>
      </c>
      <c r="E668" s="18" t="s">
        <v>256</v>
      </c>
      <c r="F668" s="18"/>
      <c r="G668" s="16">
        <f t="shared" si="239"/>
        <v>163.4</v>
      </c>
      <c r="H668" s="16">
        <f t="shared" si="239"/>
        <v>0</v>
      </c>
      <c r="I668" s="12">
        <f t="shared" si="224"/>
        <v>163.4</v>
      </c>
      <c r="J668" s="16">
        <f t="shared" si="239"/>
        <v>100</v>
      </c>
      <c r="K668" s="16">
        <f t="shared" si="239"/>
        <v>100</v>
      </c>
    </row>
    <row r="669" spans="1:11">
      <c r="A669" s="60" t="s">
        <v>16</v>
      </c>
      <c r="B669" s="18" t="s">
        <v>243</v>
      </c>
      <c r="C669" s="18" t="s">
        <v>270</v>
      </c>
      <c r="D669" s="30" t="s">
        <v>284</v>
      </c>
      <c r="E669" s="18" t="s">
        <v>256</v>
      </c>
      <c r="F669" s="18" t="s">
        <v>17</v>
      </c>
      <c r="G669" s="19">
        <f>'[1]Бюджет 2025 г 1 чтение'!$H$849</f>
        <v>163.4</v>
      </c>
      <c r="H669" s="19"/>
      <c r="I669" s="12">
        <f t="shared" ref="I669:I745" si="240">G669+H669</f>
        <v>163.4</v>
      </c>
      <c r="J669" s="20">
        <f>'[1]Бюджет 2025 г 1 чтение'!$I$849</f>
        <v>100</v>
      </c>
      <c r="K669" s="19">
        <f>'[1]Бюджет 2025 г 1 чтение'!$J$849</f>
        <v>100</v>
      </c>
    </row>
    <row r="670" spans="1:11" ht="46.5" customHeight="1">
      <c r="A670" s="45" t="s">
        <v>561</v>
      </c>
      <c r="B670" s="107" t="s">
        <v>243</v>
      </c>
      <c r="C670" s="107" t="s">
        <v>270</v>
      </c>
      <c r="D670" s="117" t="s">
        <v>526</v>
      </c>
      <c r="E670" s="107"/>
      <c r="F670" s="107"/>
      <c r="G670" s="19">
        <f t="shared" ref="G670:H672" si="241">G671</f>
        <v>423</v>
      </c>
      <c r="H670" s="19">
        <f t="shared" si="241"/>
        <v>0</v>
      </c>
      <c r="I670" s="12">
        <f t="shared" si="240"/>
        <v>423</v>
      </c>
      <c r="J670" s="19">
        <f t="shared" ref="J670:K672" si="242">J671</f>
        <v>250</v>
      </c>
      <c r="K670" s="19">
        <f t="shared" si="242"/>
        <v>250</v>
      </c>
    </row>
    <row r="671" spans="1:11" ht="38.25" customHeight="1">
      <c r="A671" s="45" t="s">
        <v>259</v>
      </c>
      <c r="B671" s="107" t="s">
        <v>243</v>
      </c>
      <c r="C671" s="107" t="s">
        <v>270</v>
      </c>
      <c r="D671" s="117" t="s">
        <v>526</v>
      </c>
      <c r="E671" s="107" t="s">
        <v>254</v>
      </c>
      <c r="F671" s="107"/>
      <c r="G671" s="19">
        <f t="shared" si="241"/>
        <v>423</v>
      </c>
      <c r="H671" s="19">
        <f t="shared" si="241"/>
        <v>0</v>
      </c>
      <c r="I671" s="12">
        <f t="shared" si="240"/>
        <v>423</v>
      </c>
      <c r="J671" s="19">
        <f t="shared" si="242"/>
        <v>250</v>
      </c>
      <c r="K671" s="19">
        <f t="shared" si="242"/>
        <v>250</v>
      </c>
    </row>
    <row r="672" spans="1:11">
      <c r="A672" s="45" t="s">
        <v>255</v>
      </c>
      <c r="B672" s="107" t="s">
        <v>243</v>
      </c>
      <c r="C672" s="107" t="s">
        <v>270</v>
      </c>
      <c r="D672" s="117" t="s">
        <v>526</v>
      </c>
      <c r="E672" s="107" t="s">
        <v>256</v>
      </c>
      <c r="F672" s="107"/>
      <c r="G672" s="19">
        <f t="shared" si="241"/>
        <v>423</v>
      </c>
      <c r="H672" s="19">
        <f t="shared" si="241"/>
        <v>0</v>
      </c>
      <c r="I672" s="12">
        <f t="shared" si="240"/>
        <v>423</v>
      </c>
      <c r="J672" s="19">
        <f t="shared" si="242"/>
        <v>250</v>
      </c>
      <c r="K672" s="19">
        <f t="shared" si="242"/>
        <v>250</v>
      </c>
    </row>
    <row r="673" spans="1:11">
      <c r="A673" s="45" t="s">
        <v>16</v>
      </c>
      <c r="B673" s="107" t="s">
        <v>243</v>
      </c>
      <c r="C673" s="107" t="s">
        <v>270</v>
      </c>
      <c r="D673" s="117" t="s">
        <v>526</v>
      </c>
      <c r="E673" s="107" t="s">
        <v>256</v>
      </c>
      <c r="F673" s="107" t="s">
        <v>17</v>
      </c>
      <c r="G673" s="19">
        <v>423</v>
      </c>
      <c r="H673" s="19">
        <v>0</v>
      </c>
      <c r="I673" s="12">
        <f t="shared" si="240"/>
        <v>423</v>
      </c>
      <c r="J673" s="20">
        <f>'[1]Бюджет 2025 г 1 чтение'!$I$853</f>
        <v>250</v>
      </c>
      <c r="K673" s="19">
        <f>'[1]Бюджет 2025 г 1 чтение'!$J$853</f>
        <v>250</v>
      </c>
    </row>
    <row r="674" spans="1:11" ht="48" customHeight="1">
      <c r="A674" s="68" t="s">
        <v>285</v>
      </c>
      <c r="B674" s="18" t="s">
        <v>243</v>
      </c>
      <c r="C674" s="18" t="s">
        <v>270</v>
      </c>
      <c r="D674" s="30" t="s">
        <v>286</v>
      </c>
      <c r="E674" s="18"/>
      <c r="F674" s="18"/>
      <c r="G674" s="16">
        <f t="shared" ref="G674:K676" si="243">G675</f>
        <v>1943.1</v>
      </c>
      <c r="H674" s="16">
        <f t="shared" si="243"/>
        <v>0</v>
      </c>
      <c r="I674" s="12">
        <f t="shared" si="240"/>
        <v>1943.1</v>
      </c>
      <c r="J674" s="16">
        <f t="shared" si="243"/>
        <v>1943.1</v>
      </c>
      <c r="K674" s="16">
        <f t="shared" si="243"/>
        <v>1943.1</v>
      </c>
    </row>
    <row r="675" spans="1:11" ht="38.25" customHeight="1">
      <c r="A675" s="44" t="s">
        <v>306</v>
      </c>
      <c r="B675" s="18" t="s">
        <v>243</v>
      </c>
      <c r="C675" s="18" t="s">
        <v>270</v>
      </c>
      <c r="D675" s="30" t="s">
        <v>286</v>
      </c>
      <c r="E675" s="18" t="s">
        <v>254</v>
      </c>
      <c r="F675" s="18"/>
      <c r="G675" s="16">
        <f t="shared" si="243"/>
        <v>1943.1</v>
      </c>
      <c r="H675" s="16">
        <f t="shared" si="243"/>
        <v>0</v>
      </c>
      <c r="I675" s="12">
        <f t="shared" si="240"/>
        <v>1943.1</v>
      </c>
      <c r="J675" s="16">
        <f t="shared" si="243"/>
        <v>1943.1</v>
      </c>
      <c r="K675" s="16">
        <f t="shared" si="243"/>
        <v>1943.1</v>
      </c>
    </row>
    <row r="676" spans="1:11" ht="15.75" customHeight="1">
      <c r="A676" s="44" t="s">
        <v>255</v>
      </c>
      <c r="B676" s="18" t="s">
        <v>243</v>
      </c>
      <c r="C676" s="18" t="s">
        <v>270</v>
      </c>
      <c r="D676" s="30" t="s">
        <v>286</v>
      </c>
      <c r="E676" s="18" t="s">
        <v>256</v>
      </c>
      <c r="F676" s="18"/>
      <c r="G676" s="16">
        <f t="shared" si="243"/>
        <v>1943.1</v>
      </c>
      <c r="H676" s="16">
        <f t="shared" si="243"/>
        <v>0</v>
      </c>
      <c r="I676" s="12">
        <f t="shared" si="240"/>
        <v>1943.1</v>
      </c>
      <c r="J676" s="16">
        <f t="shared" si="243"/>
        <v>1943.1</v>
      </c>
      <c r="K676" s="16">
        <f t="shared" si="243"/>
        <v>1943.1</v>
      </c>
    </row>
    <row r="677" spans="1:11">
      <c r="A677" s="44" t="s">
        <v>18</v>
      </c>
      <c r="B677" s="18" t="s">
        <v>243</v>
      </c>
      <c r="C677" s="18" t="s">
        <v>270</v>
      </c>
      <c r="D677" s="30" t="s">
        <v>286</v>
      </c>
      <c r="E677" s="18" t="s">
        <v>256</v>
      </c>
      <c r="F677" s="18" t="s">
        <v>10</v>
      </c>
      <c r="G677" s="20">
        <f>'[3]Бюджет 2025 г 2 чтение'!$H$883</f>
        <v>1943.1</v>
      </c>
      <c r="H677" s="20"/>
      <c r="I677" s="12">
        <f t="shared" si="240"/>
        <v>1943.1</v>
      </c>
      <c r="J677" s="19">
        <f>'[3]Бюджет 2025 г 2 чтение'!$I$883</f>
        <v>1943.1</v>
      </c>
      <c r="K677" s="26">
        <f>'[3]Бюджет 2025 г 2 чтение'!$J$883</f>
        <v>1943.1</v>
      </c>
    </row>
    <row r="678" spans="1:11" ht="50.25" customHeight="1">
      <c r="A678" s="74" t="s">
        <v>287</v>
      </c>
      <c r="B678" s="18" t="s">
        <v>243</v>
      </c>
      <c r="C678" s="18" t="s">
        <v>270</v>
      </c>
      <c r="D678" s="37" t="s">
        <v>288</v>
      </c>
      <c r="E678" s="24"/>
      <c r="F678" s="24"/>
      <c r="G678" s="16">
        <f t="shared" ref="G678:K679" si="244">G679</f>
        <v>2353.5</v>
      </c>
      <c r="H678" s="16">
        <f t="shared" si="244"/>
        <v>0</v>
      </c>
      <c r="I678" s="12">
        <f t="shared" si="240"/>
        <v>2353.5</v>
      </c>
      <c r="J678" s="16">
        <f t="shared" si="244"/>
        <v>2111.5</v>
      </c>
      <c r="K678" s="16">
        <f t="shared" si="244"/>
        <v>2018.6</v>
      </c>
    </row>
    <row r="679" spans="1:11" ht="40.5" customHeight="1">
      <c r="A679" s="48" t="s">
        <v>306</v>
      </c>
      <c r="B679" s="18" t="s">
        <v>243</v>
      </c>
      <c r="C679" s="18" t="s">
        <v>270</v>
      </c>
      <c r="D679" s="37" t="s">
        <v>288</v>
      </c>
      <c r="E679" s="24" t="s">
        <v>254</v>
      </c>
      <c r="F679" s="24"/>
      <c r="G679" s="16">
        <f t="shared" si="244"/>
        <v>2353.5</v>
      </c>
      <c r="H679" s="16">
        <f t="shared" si="244"/>
        <v>0</v>
      </c>
      <c r="I679" s="12">
        <f t="shared" si="240"/>
        <v>2353.5</v>
      </c>
      <c r="J679" s="16">
        <f t="shared" si="244"/>
        <v>2111.5</v>
      </c>
      <c r="K679" s="16">
        <f t="shared" si="244"/>
        <v>2018.6</v>
      </c>
    </row>
    <row r="680" spans="1:11" ht="12" customHeight="1">
      <c r="A680" s="48" t="s">
        <v>255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/>
      <c r="G680" s="16">
        <f t="shared" ref="G680:K680" si="245">G681+G682+G683</f>
        <v>2353.5</v>
      </c>
      <c r="H680" s="16">
        <f t="shared" si="245"/>
        <v>0</v>
      </c>
      <c r="I680" s="12">
        <f t="shared" si="240"/>
        <v>2353.5</v>
      </c>
      <c r="J680" s="16">
        <f t="shared" si="245"/>
        <v>2111.5</v>
      </c>
      <c r="K680" s="16">
        <f t="shared" si="245"/>
        <v>2018.6</v>
      </c>
    </row>
    <row r="681" spans="1:11">
      <c r="A681" s="48" t="s">
        <v>16</v>
      </c>
      <c r="B681" s="18" t="s">
        <v>243</v>
      </c>
      <c r="C681" s="18" t="s">
        <v>270</v>
      </c>
      <c r="D681" s="37" t="s">
        <v>288</v>
      </c>
      <c r="E681" s="24" t="s">
        <v>256</v>
      </c>
      <c r="F681" s="24" t="s">
        <v>17</v>
      </c>
      <c r="G681" s="22">
        <f>'[3]Бюджет 2025 г 2 чтение'!$H$887</f>
        <v>23.5</v>
      </c>
      <c r="H681" s="22"/>
      <c r="I681" s="12">
        <f t="shared" si="240"/>
        <v>23.5</v>
      </c>
      <c r="J681" s="26">
        <f>'[3]Бюджет 2025 г 2 чтение'!$I$887</f>
        <v>21.1</v>
      </c>
      <c r="K681" s="26">
        <f>'[3]Бюджет 2025 г 2 чтение'!$J$887</f>
        <v>20.2</v>
      </c>
    </row>
    <row r="682" spans="1:11">
      <c r="A682" s="48" t="s">
        <v>18</v>
      </c>
      <c r="B682" s="18" t="s">
        <v>243</v>
      </c>
      <c r="C682" s="18" t="s">
        <v>270</v>
      </c>
      <c r="D682" s="37" t="s">
        <v>288</v>
      </c>
      <c r="E682" s="24" t="s">
        <v>256</v>
      </c>
      <c r="F682" s="24" t="s">
        <v>10</v>
      </c>
      <c r="G682" s="22">
        <f>'[3]Бюджет 2025 г 2 чтение'!$H$888</f>
        <v>209.7</v>
      </c>
      <c r="H682" s="22"/>
      <c r="I682" s="12">
        <f t="shared" si="240"/>
        <v>209.7</v>
      </c>
      <c r="J682" s="26">
        <f>'[3]Бюджет 2025 г 2 чтение'!$I$888</f>
        <v>209</v>
      </c>
      <c r="K682" s="26">
        <f>'[3]Бюджет 2025 г 2 чтение'!$J$888</f>
        <v>199.8</v>
      </c>
    </row>
    <row r="683" spans="1:11">
      <c r="A683" s="48" t="s">
        <v>19</v>
      </c>
      <c r="B683" s="18" t="s">
        <v>243</v>
      </c>
      <c r="C683" s="18" t="s">
        <v>270</v>
      </c>
      <c r="D683" s="37" t="s">
        <v>288</v>
      </c>
      <c r="E683" s="24" t="s">
        <v>256</v>
      </c>
      <c r="F683" s="24" t="s">
        <v>11</v>
      </c>
      <c r="G683" s="22">
        <f>'[3]Бюджет 2025 г 2 чтение'!$H$889</f>
        <v>2120.3000000000002</v>
      </c>
      <c r="H683" s="22"/>
      <c r="I683" s="12">
        <f t="shared" si="240"/>
        <v>2120.3000000000002</v>
      </c>
      <c r="J683" s="26">
        <f>'[3]Бюджет 2025 г 2 чтение'!$I$889</f>
        <v>1881.4</v>
      </c>
      <c r="K683" s="26">
        <f>'[3]Бюджет 2025 г 2 чтение'!$J$889</f>
        <v>1798.6</v>
      </c>
    </row>
    <row r="684" spans="1:11" ht="36">
      <c r="A684" s="165" t="s">
        <v>289</v>
      </c>
      <c r="B684" s="18" t="s">
        <v>243</v>
      </c>
      <c r="C684" s="18" t="s">
        <v>270</v>
      </c>
      <c r="D684" s="30" t="s">
        <v>290</v>
      </c>
      <c r="E684" s="18"/>
      <c r="F684" s="18"/>
      <c r="G684" s="16">
        <f t="shared" ref="G684:K686" si="246">G685</f>
        <v>1943.1</v>
      </c>
      <c r="H684" s="16">
        <f t="shared" si="246"/>
        <v>0</v>
      </c>
      <c r="I684" s="12">
        <f t="shared" si="240"/>
        <v>1943.1</v>
      </c>
      <c r="J684" s="16">
        <f t="shared" si="246"/>
        <v>1943.1</v>
      </c>
      <c r="K684" s="16">
        <f t="shared" si="246"/>
        <v>1943.1</v>
      </c>
    </row>
    <row r="685" spans="1:11" ht="35.25" customHeight="1">
      <c r="A685" s="60" t="s">
        <v>259</v>
      </c>
      <c r="B685" s="18" t="s">
        <v>243</v>
      </c>
      <c r="C685" s="18" t="s">
        <v>270</v>
      </c>
      <c r="D685" s="30" t="s">
        <v>290</v>
      </c>
      <c r="E685" s="18" t="s">
        <v>254</v>
      </c>
      <c r="F685" s="18"/>
      <c r="G685" s="16">
        <f t="shared" si="246"/>
        <v>1943.1</v>
      </c>
      <c r="H685" s="16">
        <f t="shared" si="246"/>
        <v>0</v>
      </c>
      <c r="I685" s="12">
        <f t="shared" si="240"/>
        <v>1943.1</v>
      </c>
      <c r="J685" s="16">
        <f t="shared" si="246"/>
        <v>1943.1</v>
      </c>
      <c r="K685" s="16">
        <f t="shared" si="246"/>
        <v>1943.1</v>
      </c>
    </row>
    <row r="686" spans="1:11" ht="15.75" customHeight="1">
      <c r="A686" s="60" t="s">
        <v>255</v>
      </c>
      <c r="B686" s="18" t="s">
        <v>243</v>
      </c>
      <c r="C686" s="18" t="s">
        <v>270</v>
      </c>
      <c r="D686" s="30" t="s">
        <v>290</v>
      </c>
      <c r="E686" s="18" t="s">
        <v>256</v>
      </c>
      <c r="F686" s="18"/>
      <c r="G686" s="16">
        <f t="shared" si="246"/>
        <v>1943.1</v>
      </c>
      <c r="H686" s="16">
        <f t="shared" si="246"/>
        <v>0</v>
      </c>
      <c r="I686" s="12">
        <f t="shared" si="240"/>
        <v>1943.1</v>
      </c>
      <c r="J686" s="16">
        <f t="shared" si="246"/>
        <v>1943.1</v>
      </c>
      <c r="K686" s="16">
        <f t="shared" si="246"/>
        <v>1943.1</v>
      </c>
    </row>
    <row r="687" spans="1:11">
      <c r="A687" s="60" t="s">
        <v>16</v>
      </c>
      <c r="B687" s="18" t="s">
        <v>243</v>
      </c>
      <c r="C687" s="18" t="s">
        <v>270</v>
      </c>
      <c r="D687" s="30" t="s">
        <v>290</v>
      </c>
      <c r="E687" s="18" t="s">
        <v>256</v>
      </c>
      <c r="F687" s="18" t="s">
        <v>17</v>
      </c>
      <c r="G687" s="64">
        <f>'[3]Бюджет 2025 г 2 чтение'!$H$857</f>
        <v>1943.1</v>
      </c>
      <c r="H687" s="64"/>
      <c r="I687" s="12">
        <f t="shared" si="240"/>
        <v>1943.1</v>
      </c>
      <c r="J687" s="19">
        <f>'[3]Бюджет 2025 г 2 чтение'!$I$858</f>
        <v>1943.1</v>
      </c>
      <c r="K687" s="19">
        <f>'[3]Бюджет 2025 г 2 чтение'!$J$858</f>
        <v>1943.1</v>
      </c>
    </row>
    <row r="688" spans="1:11" ht="22.5" customHeight="1">
      <c r="A688" s="60" t="s">
        <v>291</v>
      </c>
      <c r="B688" s="34" t="s">
        <v>243</v>
      </c>
      <c r="C688" s="34" t="s">
        <v>270</v>
      </c>
      <c r="D688" s="30" t="s">
        <v>292</v>
      </c>
      <c r="E688" s="18" t="s">
        <v>64</v>
      </c>
      <c r="F688" s="34"/>
      <c r="G688" s="16">
        <f t="shared" ref="G688:K690" si="247">G689</f>
        <v>2506.4</v>
      </c>
      <c r="H688" s="16">
        <f t="shared" si="247"/>
        <v>0</v>
      </c>
      <c r="I688" s="12">
        <f t="shared" si="240"/>
        <v>2506.4</v>
      </c>
      <c r="J688" s="16">
        <f t="shared" si="247"/>
        <v>1400</v>
      </c>
      <c r="K688" s="16">
        <f t="shared" si="247"/>
        <v>1400</v>
      </c>
    </row>
    <row r="689" spans="1:11" ht="39" customHeight="1">
      <c r="A689" s="60" t="s">
        <v>259</v>
      </c>
      <c r="B689" s="18" t="s">
        <v>243</v>
      </c>
      <c r="C689" s="18" t="s">
        <v>270</v>
      </c>
      <c r="D689" s="30" t="s">
        <v>292</v>
      </c>
      <c r="E689" s="18" t="s">
        <v>254</v>
      </c>
      <c r="F689" s="18"/>
      <c r="G689" s="16">
        <f t="shared" si="247"/>
        <v>2506.4</v>
      </c>
      <c r="H689" s="16">
        <f t="shared" si="247"/>
        <v>0</v>
      </c>
      <c r="I689" s="12">
        <f t="shared" si="240"/>
        <v>2506.4</v>
      </c>
      <c r="J689" s="16">
        <f t="shared" si="247"/>
        <v>1400</v>
      </c>
      <c r="K689" s="16">
        <f t="shared" si="247"/>
        <v>1400</v>
      </c>
    </row>
    <row r="690" spans="1:11" ht="14.25" customHeight="1">
      <c r="A690" s="60" t="s">
        <v>255</v>
      </c>
      <c r="B690" s="18" t="s">
        <v>243</v>
      </c>
      <c r="C690" s="18" t="s">
        <v>270</v>
      </c>
      <c r="D690" s="30" t="s">
        <v>292</v>
      </c>
      <c r="E690" s="18" t="s">
        <v>256</v>
      </c>
      <c r="F690" s="18"/>
      <c r="G690" s="16">
        <f t="shared" si="247"/>
        <v>2506.4</v>
      </c>
      <c r="H690" s="16">
        <f t="shared" si="247"/>
        <v>0</v>
      </c>
      <c r="I690" s="12">
        <f t="shared" si="240"/>
        <v>2506.4</v>
      </c>
      <c r="J690" s="16">
        <f t="shared" si="247"/>
        <v>1400</v>
      </c>
      <c r="K690" s="16">
        <f t="shared" si="247"/>
        <v>1400</v>
      </c>
    </row>
    <row r="691" spans="1:11">
      <c r="A691" s="60" t="s">
        <v>16</v>
      </c>
      <c r="B691" s="18" t="s">
        <v>243</v>
      </c>
      <c r="C691" s="18" t="s">
        <v>270</v>
      </c>
      <c r="D691" s="30" t="s">
        <v>292</v>
      </c>
      <c r="E691" s="18" t="s">
        <v>256</v>
      </c>
      <c r="F691" s="18" t="s">
        <v>17</v>
      </c>
      <c r="G691" s="20">
        <v>2506.4</v>
      </c>
      <c r="H691" s="20">
        <v>0</v>
      </c>
      <c r="I691" s="12">
        <f t="shared" si="240"/>
        <v>2506.4</v>
      </c>
      <c r="J691" s="19">
        <f>'[1]Бюджет 2025 г 1 чтение'!$I$861</f>
        <v>1400</v>
      </c>
      <c r="K691" s="19">
        <f>'[1]Бюджет 2025 г 1 чтение'!$J$861</f>
        <v>1400</v>
      </c>
    </row>
    <row r="692" spans="1:11" ht="71.25" customHeight="1">
      <c r="A692" s="159" t="s">
        <v>293</v>
      </c>
      <c r="B692" s="18" t="s">
        <v>243</v>
      </c>
      <c r="C692" s="18" t="s">
        <v>270</v>
      </c>
      <c r="D692" s="30" t="s">
        <v>294</v>
      </c>
      <c r="E692" s="18" t="s">
        <v>64</v>
      </c>
      <c r="F692" s="18"/>
      <c r="G692" s="16">
        <f t="shared" ref="G692:K694" si="248">G693</f>
        <v>97869.7</v>
      </c>
      <c r="H692" s="16">
        <f t="shared" si="248"/>
        <v>0</v>
      </c>
      <c r="I692" s="12">
        <f t="shared" si="240"/>
        <v>97869.7</v>
      </c>
      <c r="J692" s="16">
        <f t="shared" si="248"/>
        <v>97845.8</v>
      </c>
      <c r="K692" s="16">
        <f t="shared" si="248"/>
        <v>97845.8</v>
      </c>
    </row>
    <row r="693" spans="1:11" ht="35.25" customHeight="1">
      <c r="A693" s="44" t="s">
        <v>306</v>
      </c>
      <c r="B693" s="18" t="s">
        <v>243</v>
      </c>
      <c r="C693" s="18" t="s">
        <v>270</v>
      </c>
      <c r="D693" s="30" t="s">
        <v>294</v>
      </c>
      <c r="E693" s="18" t="s">
        <v>254</v>
      </c>
      <c r="F693" s="18"/>
      <c r="G693" s="16">
        <f t="shared" si="248"/>
        <v>97869.7</v>
      </c>
      <c r="H693" s="16">
        <f t="shared" si="248"/>
        <v>0</v>
      </c>
      <c r="I693" s="12">
        <f t="shared" si="240"/>
        <v>97869.7</v>
      </c>
      <c r="J693" s="16">
        <f t="shared" si="248"/>
        <v>97845.8</v>
      </c>
      <c r="K693" s="16">
        <f t="shared" si="248"/>
        <v>97845.8</v>
      </c>
    </row>
    <row r="694" spans="1:11" ht="14.25" customHeight="1">
      <c r="A694" s="44" t="s">
        <v>255</v>
      </c>
      <c r="B694" s="18" t="s">
        <v>243</v>
      </c>
      <c r="C694" s="18" t="s">
        <v>270</v>
      </c>
      <c r="D694" s="30" t="s">
        <v>294</v>
      </c>
      <c r="E694" s="18" t="s">
        <v>256</v>
      </c>
      <c r="F694" s="18"/>
      <c r="G694" s="16">
        <f t="shared" si="248"/>
        <v>97869.7</v>
      </c>
      <c r="H694" s="16">
        <f t="shared" si="248"/>
        <v>0</v>
      </c>
      <c r="I694" s="12">
        <f t="shared" si="240"/>
        <v>97869.7</v>
      </c>
      <c r="J694" s="16">
        <f t="shared" si="248"/>
        <v>97845.8</v>
      </c>
      <c r="K694" s="16">
        <f t="shared" si="248"/>
        <v>97845.8</v>
      </c>
    </row>
    <row r="695" spans="1:11">
      <c r="A695" s="44" t="s">
        <v>18</v>
      </c>
      <c r="B695" s="18" t="s">
        <v>243</v>
      </c>
      <c r="C695" s="18" t="s">
        <v>270</v>
      </c>
      <c r="D695" s="30" t="s">
        <v>294</v>
      </c>
      <c r="E695" s="18" t="s">
        <v>256</v>
      </c>
      <c r="F695" s="18" t="s">
        <v>10</v>
      </c>
      <c r="G695" s="149">
        <f>'[3]Бюджет 2025 г 2 чтение'!$H$875</f>
        <v>97869.7</v>
      </c>
      <c r="H695" s="149"/>
      <c r="I695" s="12">
        <f t="shared" si="240"/>
        <v>97869.7</v>
      </c>
      <c r="J695" s="20">
        <f>'[3]Бюджет 2025 г 2 чтение'!$I$875</f>
        <v>97845.8</v>
      </c>
      <c r="K695" s="19">
        <f>'[3]Бюджет 2025 г 2 чтение'!$J$875</f>
        <v>97845.8</v>
      </c>
    </row>
    <row r="696" spans="1:11" ht="76.5">
      <c r="A696" s="184" t="s">
        <v>646</v>
      </c>
      <c r="B696" s="151" t="s">
        <v>243</v>
      </c>
      <c r="C696" s="151" t="s">
        <v>270</v>
      </c>
      <c r="D696" s="117" t="s">
        <v>688</v>
      </c>
      <c r="E696" s="151"/>
      <c r="F696" s="151"/>
      <c r="G696" s="149">
        <f>G697</f>
        <v>1491.3000000000002</v>
      </c>
      <c r="H696" s="149">
        <f>H697</f>
        <v>0</v>
      </c>
      <c r="I696" s="185">
        <f t="shared" si="240"/>
        <v>1491.3000000000002</v>
      </c>
      <c r="J696" s="155">
        <f>J697</f>
        <v>1513.8999999999999</v>
      </c>
      <c r="K696" s="155">
        <f>K697</f>
        <v>1541.3</v>
      </c>
    </row>
    <row r="697" spans="1:11" ht="38.25">
      <c r="A697" s="108" t="s">
        <v>306</v>
      </c>
      <c r="B697" s="151" t="s">
        <v>243</v>
      </c>
      <c r="C697" s="151" t="s">
        <v>270</v>
      </c>
      <c r="D697" s="117" t="s">
        <v>688</v>
      </c>
      <c r="E697" s="113" t="s">
        <v>254</v>
      </c>
      <c r="F697" s="113"/>
      <c r="G697" s="149">
        <f>G698</f>
        <v>1491.3000000000002</v>
      </c>
      <c r="H697" s="149">
        <f>H698</f>
        <v>0</v>
      </c>
      <c r="I697" s="185">
        <f t="shared" si="240"/>
        <v>1491.3000000000002</v>
      </c>
      <c r="J697" s="155">
        <f>J698</f>
        <v>1513.8999999999999</v>
      </c>
      <c r="K697" s="155">
        <f>K698</f>
        <v>1541.3</v>
      </c>
    </row>
    <row r="698" spans="1:11">
      <c r="A698" s="108" t="s">
        <v>255</v>
      </c>
      <c r="B698" s="151" t="s">
        <v>243</v>
      </c>
      <c r="C698" s="151" t="s">
        <v>270</v>
      </c>
      <c r="D698" s="117" t="s">
        <v>688</v>
      </c>
      <c r="E698" s="113" t="s">
        <v>256</v>
      </c>
      <c r="F698" s="113"/>
      <c r="G698" s="149">
        <f>G699+G700</f>
        <v>1491.3000000000002</v>
      </c>
      <c r="H698" s="149">
        <f>H699+H700</f>
        <v>0</v>
      </c>
      <c r="I698" s="185">
        <f t="shared" si="240"/>
        <v>1491.3000000000002</v>
      </c>
      <c r="J698" s="155">
        <f>J699+J700</f>
        <v>1513.8999999999999</v>
      </c>
      <c r="K698" s="155">
        <f>K699+K700</f>
        <v>1541.3</v>
      </c>
    </row>
    <row r="699" spans="1:11">
      <c r="A699" s="108" t="s">
        <v>18</v>
      </c>
      <c r="B699" s="151" t="s">
        <v>243</v>
      </c>
      <c r="C699" s="151" t="s">
        <v>270</v>
      </c>
      <c r="D699" s="117" t="s">
        <v>688</v>
      </c>
      <c r="E699" s="113" t="s">
        <v>256</v>
      </c>
      <c r="F699" s="113" t="s">
        <v>10</v>
      </c>
      <c r="G699" s="149">
        <v>14.9</v>
      </c>
      <c r="H699" s="149">
        <v>0</v>
      </c>
      <c r="I699" s="185">
        <f t="shared" si="240"/>
        <v>14.9</v>
      </c>
      <c r="J699" s="155">
        <f>'[4]Поправки февраль'!$K$874</f>
        <v>15.1</v>
      </c>
      <c r="K699" s="154">
        <f>'[4]Поправки февраль'!$L$874</f>
        <v>30.8</v>
      </c>
    </row>
    <row r="700" spans="1:11">
      <c r="A700" s="108" t="s">
        <v>19</v>
      </c>
      <c r="B700" s="151" t="s">
        <v>243</v>
      </c>
      <c r="C700" s="151" t="s">
        <v>270</v>
      </c>
      <c r="D700" s="117" t="s">
        <v>688</v>
      </c>
      <c r="E700" s="113" t="s">
        <v>256</v>
      </c>
      <c r="F700" s="113" t="s">
        <v>11</v>
      </c>
      <c r="G700" s="149">
        <v>1476.4</v>
      </c>
      <c r="H700" s="149">
        <v>0</v>
      </c>
      <c r="I700" s="185">
        <f t="shared" si="240"/>
        <v>1476.4</v>
      </c>
      <c r="J700" s="155">
        <f>'[4]Поправки февраль'!$K$875</f>
        <v>1498.8</v>
      </c>
      <c r="K700" s="154">
        <f>'[4]Поправки февраль'!$L$875</f>
        <v>1510.5</v>
      </c>
    </row>
    <row r="701" spans="1:11" ht="76.5" hidden="1">
      <c r="A701" s="45" t="s">
        <v>646</v>
      </c>
      <c r="B701" s="18" t="s">
        <v>243</v>
      </c>
      <c r="C701" s="18" t="s">
        <v>270</v>
      </c>
      <c r="D701" s="117" t="s">
        <v>647</v>
      </c>
      <c r="E701" s="18"/>
      <c r="F701" s="18"/>
      <c r="G701" s="64">
        <f>G702</f>
        <v>0</v>
      </c>
      <c r="H701" s="64">
        <f>H702</f>
        <v>0</v>
      </c>
      <c r="I701" s="12">
        <f t="shared" si="240"/>
        <v>0</v>
      </c>
      <c r="J701" s="64">
        <f t="shared" ref="J701:K702" si="249">J702</f>
        <v>0</v>
      </c>
      <c r="K701" s="64">
        <f t="shared" si="249"/>
        <v>0</v>
      </c>
    </row>
    <row r="702" spans="1:11" ht="38.25" hidden="1">
      <c r="A702" s="108" t="s">
        <v>306</v>
      </c>
      <c r="B702" s="18" t="s">
        <v>243</v>
      </c>
      <c r="C702" s="18" t="s">
        <v>270</v>
      </c>
      <c r="D702" s="117" t="s">
        <v>647</v>
      </c>
      <c r="E702" s="134" t="s">
        <v>254</v>
      </c>
      <c r="F702" s="134"/>
      <c r="G702" s="64">
        <f>G703</f>
        <v>0</v>
      </c>
      <c r="H702" s="64">
        <f>H703</f>
        <v>0</v>
      </c>
      <c r="I702" s="12">
        <f t="shared" si="240"/>
        <v>0</v>
      </c>
      <c r="J702" s="64">
        <f t="shared" si="249"/>
        <v>0</v>
      </c>
      <c r="K702" s="64">
        <f t="shared" si="249"/>
        <v>0</v>
      </c>
    </row>
    <row r="703" spans="1:11" hidden="1">
      <c r="A703" s="108" t="s">
        <v>255</v>
      </c>
      <c r="B703" s="18" t="s">
        <v>243</v>
      </c>
      <c r="C703" s="18" t="s">
        <v>270</v>
      </c>
      <c r="D703" s="117" t="s">
        <v>647</v>
      </c>
      <c r="E703" s="134" t="s">
        <v>256</v>
      </c>
      <c r="F703" s="134"/>
      <c r="G703" s="64">
        <f>G704+G705</f>
        <v>0</v>
      </c>
      <c r="H703" s="64">
        <f>H704+H705</f>
        <v>0</v>
      </c>
      <c r="I703" s="12">
        <f t="shared" si="240"/>
        <v>0</v>
      </c>
      <c r="J703" s="64">
        <f t="shared" ref="J703:K703" si="250">J704+J705</f>
        <v>0</v>
      </c>
      <c r="K703" s="64">
        <f t="shared" si="250"/>
        <v>0</v>
      </c>
    </row>
    <row r="704" spans="1:11" hidden="1">
      <c r="A704" s="108" t="s">
        <v>18</v>
      </c>
      <c r="B704" s="18" t="s">
        <v>243</v>
      </c>
      <c r="C704" s="18" t="s">
        <v>270</v>
      </c>
      <c r="D704" s="117" t="s">
        <v>647</v>
      </c>
      <c r="E704" s="134" t="s">
        <v>256</v>
      </c>
      <c r="F704" s="134" t="s">
        <v>10</v>
      </c>
      <c r="G704" s="64">
        <v>0</v>
      </c>
      <c r="H704" s="64">
        <v>0</v>
      </c>
      <c r="I704" s="12">
        <f t="shared" si="240"/>
        <v>0</v>
      </c>
      <c r="J704" s="20">
        <f>'[4]Поправки февраль'!$K$879</f>
        <v>0</v>
      </c>
      <c r="K704" s="19">
        <f>'[4]Поправки февраль'!$L$879</f>
        <v>0</v>
      </c>
    </row>
    <row r="705" spans="1:11" hidden="1">
      <c r="A705" s="108" t="s">
        <v>19</v>
      </c>
      <c r="B705" s="18" t="s">
        <v>243</v>
      </c>
      <c r="C705" s="18" t="s">
        <v>270</v>
      </c>
      <c r="D705" s="117" t="s">
        <v>647</v>
      </c>
      <c r="E705" s="134" t="s">
        <v>256</v>
      </c>
      <c r="F705" s="134" t="s">
        <v>11</v>
      </c>
      <c r="G705" s="64">
        <v>0</v>
      </c>
      <c r="H705" s="64">
        <v>0</v>
      </c>
      <c r="I705" s="12">
        <f t="shared" si="240"/>
        <v>0</v>
      </c>
      <c r="J705" s="20">
        <f>'[4]Поправки февраль'!$K$880</f>
        <v>0</v>
      </c>
      <c r="K705" s="19">
        <f>'[4]Поправки февраль'!$L$880</f>
        <v>0</v>
      </c>
    </row>
    <row r="706" spans="1:11" s="186" customFormat="1" ht="89.25">
      <c r="A706" s="108" t="s">
        <v>679</v>
      </c>
      <c r="B706" s="151" t="s">
        <v>243</v>
      </c>
      <c r="C706" s="151" t="s">
        <v>270</v>
      </c>
      <c r="D706" s="117" t="s">
        <v>687</v>
      </c>
      <c r="E706" s="113"/>
      <c r="F706" s="113"/>
      <c r="G706" s="149">
        <f t="shared" ref="G706:H708" si="251">G707</f>
        <v>546.79999999999995</v>
      </c>
      <c r="H706" s="149">
        <f t="shared" si="251"/>
        <v>0</v>
      </c>
      <c r="I706" s="185">
        <f t="shared" si="240"/>
        <v>546.79999999999995</v>
      </c>
      <c r="J706" s="155">
        <f t="shared" ref="J706:K708" si="252">J707</f>
        <v>546.79999999999995</v>
      </c>
      <c r="K706" s="155">
        <f t="shared" si="252"/>
        <v>546.79999999999995</v>
      </c>
    </row>
    <row r="707" spans="1:11" s="186" customFormat="1" ht="38.25">
      <c r="A707" s="108" t="s">
        <v>306</v>
      </c>
      <c r="B707" s="151" t="s">
        <v>243</v>
      </c>
      <c r="C707" s="151" t="s">
        <v>270</v>
      </c>
      <c r="D707" s="117" t="s">
        <v>687</v>
      </c>
      <c r="E707" s="113" t="s">
        <v>254</v>
      </c>
      <c r="F707" s="113"/>
      <c r="G707" s="149">
        <f t="shared" si="251"/>
        <v>546.79999999999995</v>
      </c>
      <c r="H707" s="149">
        <f t="shared" si="251"/>
        <v>0</v>
      </c>
      <c r="I707" s="185">
        <f t="shared" si="240"/>
        <v>546.79999999999995</v>
      </c>
      <c r="J707" s="155">
        <f t="shared" si="252"/>
        <v>546.79999999999995</v>
      </c>
      <c r="K707" s="155">
        <f t="shared" si="252"/>
        <v>546.79999999999995</v>
      </c>
    </row>
    <row r="708" spans="1:11" s="186" customFormat="1">
      <c r="A708" s="108" t="s">
        <v>255</v>
      </c>
      <c r="B708" s="151" t="s">
        <v>243</v>
      </c>
      <c r="C708" s="151" t="s">
        <v>270</v>
      </c>
      <c r="D708" s="117" t="s">
        <v>687</v>
      </c>
      <c r="E708" s="113" t="s">
        <v>256</v>
      </c>
      <c r="F708" s="113"/>
      <c r="G708" s="149">
        <f t="shared" si="251"/>
        <v>546.79999999999995</v>
      </c>
      <c r="H708" s="149">
        <f t="shared" si="251"/>
        <v>0</v>
      </c>
      <c r="I708" s="185">
        <f t="shared" si="240"/>
        <v>546.79999999999995</v>
      </c>
      <c r="J708" s="155">
        <f t="shared" si="252"/>
        <v>546.79999999999995</v>
      </c>
      <c r="K708" s="155">
        <f t="shared" si="252"/>
        <v>546.79999999999995</v>
      </c>
    </row>
    <row r="709" spans="1:11" s="186" customFormat="1">
      <c r="A709" s="108" t="s">
        <v>19</v>
      </c>
      <c r="B709" s="151" t="s">
        <v>243</v>
      </c>
      <c r="C709" s="151" t="s">
        <v>270</v>
      </c>
      <c r="D709" s="117" t="s">
        <v>687</v>
      </c>
      <c r="E709" s="113" t="s">
        <v>256</v>
      </c>
      <c r="F709" s="113" t="s">
        <v>11</v>
      </c>
      <c r="G709" s="149">
        <v>546.79999999999995</v>
      </c>
      <c r="H709" s="149">
        <v>0</v>
      </c>
      <c r="I709" s="185">
        <f t="shared" si="240"/>
        <v>546.79999999999995</v>
      </c>
      <c r="J709" s="155">
        <f>'[4]Поправки февраль'!$K$884</f>
        <v>546.79999999999995</v>
      </c>
      <c r="K709" s="154">
        <f>'[4]Поправки февраль'!$L$884</f>
        <v>546.79999999999995</v>
      </c>
    </row>
    <row r="710" spans="1:11" s="186" customFormat="1" ht="89.25" hidden="1">
      <c r="A710" s="108" t="s">
        <v>679</v>
      </c>
      <c r="B710" s="151" t="s">
        <v>243</v>
      </c>
      <c r="C710" s="151" t="s">
        <v>270</v>
      </c>
      <c r="D710" s="117" t="s">
        <v>680</v>
      </c>
      <c r="E710" s="113"/>
      <c r="F710" s="113"/>
      <c r="G710" s="149">
        <f t="shared" ref="G710:K712" si="253">G711</f>
        <v>0</v>
      </c>
      <c r="H710" s="149">
        <f t="shared" si="253"/>
        <v>0</v>
      </c>
      <c r="I710" s="185">
        <f t="shared" si="240"/>
        <v>0</v>
      </c>
      <c r="J710" s="149">
        <f t="shared" si="253"/>
        <v>0</v>
      </c>
      <c r="K710" s="149">
        <f t="shared" si="253"/>
        <v>0</v>
      </c>
    </row>
    <row r="711" spans="1:11" s="186" customFormat="1" ht="38.25" hidden="1">
      <c r="A711" s="108" t="s">
        <v>306</v>
      </c>
      <c r="B711" s="151" t="s">
        <v>243</v>
      </c>
      <c r="C711" s="151" t="s">
        <v>270</v>
      </c>
      <c r="D711" s="117" t="s">
        <v>680</v>
      </c>
      <c r="E711" s="113" t="s">
        <v>254</v>
      </c>
      <c r="F711" s="113"/>
      <c r="G711" s="149">
        <f t="shared" si="253"/>
        <v>0</v>
      </c>
      <c r="H711" s="149">
        <f t="shared" si="253"/>
        <v>0</v>
      </c>
      <c r="I711" s="185">
        <f t="shared" si="240"/>
        <v>0</v>
      </c>
      <c r="J711" s="149">
        <f t="shared" si="253"/>
        <v>0</v>
      </c>
      <c r="K711" s="149">
        <f t="shared" si="253"/>
        <v>0</v>
      </c>
    </row>
    <row r="712" spans="1:11" s="186" customFormat="1" hidden="1">
      <c r="A712" s="108" t="s">
        <v>255</v>
      </c>
      <c r="B712" s="151" t="s">
        <v>243</v>
      </c>
      <c r="C712" s="151" t="s">
        <v>270</v>
      </c>
      <c r="D712" s="117" t="s">
        <v>680</v>
      </c>
      <c r="E712" s="113" t="s">
        <v>256</v>
      </c>
      <c r="F712" s="113"/>
      <c r="G712" s="149">
        <f t="shared" si="253"/>
        <v>0</v>
      </c>
      <c r="H712" s="149">
        <f t="shared" si="253"/>
        <v>0</v>
      </c>
      <c r="I712" s="185">
        <f t="shared" si="240"/>
        <v>0</v>
      </c>
      <c r="J712" s="149">
        <f t="shared" si="253"/>
        <v>0</v>
      </c>
      <c r="K712" s="149">
        <f t="shared" si="253"/>
        <v>0</v>
      </c>
    </row>
    <row r="713" spans="1:11" s="186" customFormat="1" hidden="1">
      <c r="A713" s="108" t="s">
        <v>19</v>
      </c>
      <c r="B713" s="151" t="s">
        <v>243</v>
      </c>
      <c r="C713" s="151" t="s">
        <v>270</v>
      </c>
      <c r="D713" s="117" t="s">
        <v>680</v>
      </c>
      <c r="E713" s="113" t="s">
        <v>256</v>
      </c>
      <c r="F713" s="113" t="s">
        <v>11</v>
      </c>
      <c r="G713" s="149">
        <v>0</v>
      </c>
      <c r="H713" s="149">
        <v>0</v>
      </c>
      <c r="I713" s="185">
        <f t="shared" si="240"/>
        <v>0</v>
      </c>
      <c r="J713" s="155">
        <f>'[4]Поправки февраль'!$K$888</f>
        <v>0</v>
      </c>
      <c r="K713" s="154">
        <f>'[4]Поправки февраль'!$L$888</f>
        <v>0</v>
      </c>
    </row>
    <row r="714" spans="1:11" ht="90.75" customHeight="1">
      <c r="A714" s="74" t="s">
        <v>624</v>
      </c>
      <c r="B714" s="18" t="s">
        <v>243</v>
      </c>
      <c r="C714" s="18" t="s">
        <v>270</v>
      </c>
      <c r="D714" s="117" t="s">
        <v>625</v>
      </c>
      <c r="E714" s="134"/>
      <c r="F714" s="134"/>
      <c r="G714" s="64">
        <f t="shared" ref="G714:K716" si="254">G715</f>
        <v>150.6</v>
      </c>
      <c r="H714" s="64">
        <f t="shared" si="254"/>
        <v>0</v>
      </c>
      <c r="I714" s="12">
        <f t="shared" si="240"/>
        <v>150.6</v>
      </c>
      <c r="J714" s="22">
        <f t="shared" si="254"/>
        <v>150.6</v>
      </c>
      <c r="K714" s="22">
        <f t="shared" si="254"/>
        <v>150.6</v>
      </c>
    </row>
    <row r="715" spans="1:11" ht="38.25">
      <c r="A715" s="108" t="s">
        <v>306</v>
      </c>
      <c r="B715" s="18" t="s">
        <v>243</v>
      </c>
      <c r="C715" s="18" t="s">
        <v>270</v>
      </c>
      <c r="D715" s="117" t="s">
        <v>625</v>
      </c>
      <c r="E715" s="134" t="s">
        <v>254</v>
      </c>
      <c r="F715" s="134"/>
      <c r="G715" s="64">
        <f t="shared" si="254"/>
        <v>150.6</v>
      </c>
      <c r="H715" s="64">
        <f t="shared" si="254"/>
        <v>0</v>
      </c>
      <c r="I715" s="12">
        <f t="shared" si="240"/>
        <v>150.6</v>
      </c>
      <c r="J715" s="22">
        <f t="shared" si="254"/>
        <v>150.6</v>
      </c>
      <c r="K715" s="22">
        <f t="shared" si="254"/>
        <v>150.6</v>
      </c>
    </row>
    <row r="716" spans="1:11">
      <c r="A716" s="108" t="s">
        <v>255</v>
      </c>
      <c r="B716" s="18" t="s">
        <v>243</v>
      </c>
      <c r="C716" s="18" t="s">
        <v>270</v>
      </c>
      <c r="D716" s="117" t="s">
        <v>625</v>
      </c>
      <c r="E716" s="134" t="s">
        <v>256</v>
      </c>
      <c r="F716" s="134"/>
      <c r="G716" s="64">
        <f t="shared" si="254"/>
        <v>150.6</v>
      </c>
      <c r="H716" s="64">
        <f t="shared" si="254"/>
        <v>0</v>
      </c>
      <c r="I716" s="12">
        <f t="shared" si="240"/>
        <v>150.6</v>
      </c>
      <c r="J716" s="22">
        <f t="shared" si="254"/>
        <v>150.6</v>
      </c>
      <c r="K716" s="22">
        <f t="shared" si="254"/>
        <v>150.6</v>
      </c>
    </row>
    <row r="717" spans="1:11">
      <c r="A717" s="108" t="s">
        <v>18</v>
      </c>
      <c r="B717" s="18" t="s">
        <v>243</v>
      </c>
      <c r="C717" s="18" t="s">
        <v>270</v>
      </c>
      <c r="D717" s="117" t="s">
        <v>625</v>
      </c>
      <c r="E717" s="134" t="s">
        <v>256</v>
      </c>
      <c r="F717" s="134" t="s">
        <v>10</v>
      </c>
      <c r="G717" s="64">
        <f>'[1]Бюджет 2025 г 1 чтение'!$H$874</f>
        <v>150.6</v>
      </c>
      <c r="H717" s="64"/>
      <c r="I717" s="12">
        <f t="shared" si="240"/>
        <v>150.6</v>
      </c>
      <c r="J717" s="22">
        <f>'[1]Бюджет 2025 г 1 чтение'!$I$874</f>
        <v>150.6</v>
      </c>
      <c r="K717" s="22">
        <f>'[1]Бюджет 2025 г 1 чтение'!$J$874</f>
        <v>150.6</v>
      </c>
    </row>
    <row r="718" spans="1:11" ht="24" customHeight="1">
      <c r="A718" s="166" t="s">
        <v>295</v>
      </c>
      <c r="B718" s="34" t="s">
        <v>243</v>
      </c>
      <c r="C718" s="34" t="s">
        <v>270</v>
      </c>
      <c r="D718" s="35" t="s">
        <v>296</v>
      </c>
      <c r="E718" s="34"/>
      <c r="F718" s="34"/>
      <c r="G718" s="16">
        <f t="shared" ref="G718:K720" si="255">G719</f>
        <v>1258.8</v>
      </c>
      <c r="H718" s="16">
        <f t="shared" si="255"/>
        <v>0</v>
      </c>
      <c r="I718" s="12">
        <f t="shared" si="240"/>
        <v>1258.8</v>
      </c>
      <c r="J718" s="16">
        <f t="shared" si="255"/>
        <v>1183</v>
      </c>
      <c r="K718" s="16">
        <f t="shared" si="255"/>
        <v>1102.5999999999999</v>
      </c>
    </row>
    <row r="719" spans="1:11" ht="36">
      <c r="A719" s="44" t="s">
        <v>306</v>
      </c>
      <c r="B719" s="18" t="s">
        <v>243</v>
      </c>
      <c r="C719" s="18" t="s">
        <v>270</v>
      </c>
      <c r="D719" s="30" t="s">
        <v>296</v>
      </c>
      <c r="E719" s="18" t="s">
        <v>254</v>
      </c>
      <c r="F719" s="18"/>
      <c r="G719" s="16">
        <f t="shared" si="255"/>
        <v>1258.8</v>
      </c>
      <c r="H719" s="16">
        <f t="shared" si="255"/>
        <v>0</v>
      </c>
      <c r="I719" s="12">
        <f t="shared" si="240"/>
        <v>1258.8</v>
      </c>
      <c r="J719" s="16">
        <f t="shared" si="255"/>
        <v>1183</v>
      </c>
      <c r="K719" s="16">
        <f t="shared" si="255"/>
        <v>1102.5999999999999</v>
      </c>
    </row>
    <row r="720" spans="1:11" ht="15" customHeight="1">
      <c r="A720" s="44" t="s">
        <v>255</v>
      </c>
      <c r="B720" s="18" t="s">
        <v>243</v>
      </c>
      <c r="C720" s="18" t="s">
        <v>270</v>
      </c>
      <c r="D720" s="30" t="s">
        <v>296</v>
      </c>
      <c r="E720" s="18" t="s">
        <v>256</v>
      </c>
      <c r="F720" s="18"/>
      <c r="G720" s="16">
        <f t="shared" si="255"/>
        <v>1258.8</v>
      </c>
      <c r="H720" s="16">
        <f t="shared" si="255"/>
        <v>0</v>
      </c>
      <c r="I720" s="12">
        <f t="shared" si="240"/>
        <v>1258.8</v>
      </c>
      <c r="J720" s="16">
        <f t="shared" si="255"/>
        <v>1183</v>
      </c>
      <c r="K720" s="16">
        <f t="shared" si="255"/>
        <v>1102.5999999999999</v>
      </c>
    </row>
    <row r="721" spans="1:11">
      <c r="A721" s="44" t="s">
        <v>18</v>
      </c>
      <c r="B721" s="18" t="s">
        <v>243</v>
      </c>
      <c r="C721" s="18" t="s">
        <v>270</v>
      </c>
      <c r="D721" s="30" t="s">
        <v>296</v>
      </c>
      <c r="E721" s="18" t="s">
        <v>256</v>
      </c>
      <c r="F721" s="18" t="s">
        <v>10</v>
      </c>
      <c r="G721" s="64">
        <f>'[3]Бюджет 2025 г 2 чтение'!$H$893</f>
        <v>1258.8</v>
      </c>
      <c r="H721" s="64"/>
      <c r="I721" s="12">
        <f t="shared" si="240"/>
        <v>1258.8</v>
      </c>
      <c r="J721" s="20">
        <f>'[3]Бюджет 2025 г 2 чтение'!$I$893</f>
        <v>1183</v>
      </c>
      <c r="K721" s="19">
        <f>'[3]Бюджет 2025 г 2 чтение'!$J$893</f>
        <v>1102.5999999999999</v>
      </c>
    </row>
    <row r="722" spans="1:11" ht="60">
      <c r="A722" s="166" t="s">
        <v>640</v>
      </c>
      <c r="B722" s="18" t="s">
        <v>243</v>
      </c>
      <c r="C722" s="18" t="s">
        <v>270</v>
      </c>
      <c r="D722" s="116" t="s">
        <v>686</v>
      </c>
      <c r="E722" s="34"/>
      <c r="F722" s="34"/>
      <c r="G722" s="64">
        <f t="shared" ref="G722:H724" si="256">G723</f>
        <v>13749.1</v>
      </c>
      <c r="H722" s="64">
        <f t="shared" si="256"/>
        <v>0</v>
      </c>
      <c r="I722" s="12">
        <f t="shared" si="240"/>
        <v>13749.1</v>
      </c>
      <c r="J722" s="20">
        <f t="shared" ref="J722:K724" si="257">J723</f>
        <v>13749.1</v>
      </c>
      <c r="K722" s="20">
        <f t="shared" si="257"/>
        <v>13749.1</v>
      </c>
    </row>
    <row r="723" spans="1:11" ht="36">
      <c r="A723" s="44" t="s">
        <v>306</v>
      </c>
      <c r="B723" s="18" t="s">
        <v>243</v>
      </c>
      <c r="C723" s="18" t="s">
        <v>270</v>
      </c>
      <c r="D723" s="116" t="s">
        <v>686</v>
      </c>
      <c r="E723" s="18" t="s">
        <v>254</v>
      </c>
      <c r="F723" s="18"/>
      <c r="G723" s="64">
        <f t="shared" si="256"/>
        <v>13749.1</v>
      </c>
      <c r="H723" s="64">
        <f t="shared" si="256"/>
        <v>0</v>
      </c>
      <c r="I723" s="12">
        <f t="shared" si="240"/>
        <v>13749.1</v>
      </c>
      <c r="J723" s="20">
        <f t="shared" si="257"/>
        <v>13749.1</v>
      </c>
      <c r="K723" s="20">
        <f t="shared" si="257"/>
        <v>13749.1</v>
      </c>
    </row>
    <row r="724" spans="1:11" ht="25.5">
      <c r="A724" s="44" t="s">
        <v>255</v>
      </c>
      <c r="B724" s="18" t="s">
        <v>243</v>
      </c>
      <c r="C724" s="18" t="s">
        <v>270</v>
      </c>
      <c r="D724" s="116" t="s">
        <v>686</v>
      </c>
      <c r="E724" s="18" t="s">
        <v>256</v>
      </c>
      <c r="F724" s="18"/>
      <c r="G724" s="64">
        <f t="shared" si="256"/>
        <v>13749.1</v>
      </c>
      <c r="H724" s="64">
        <f t="shared" si="256"/>
        <v>0</v>
      </c>
      <c r="I724" s="12">
        <f t="shared" si="240"/>
        <v>13749.1</v>
      </c>
      <c r="J724" s="20">
        <f t="shared" si="257"/>
        <v>13749.1</v>
      </c>
      <c r="K724" s="20">
        <f t="shared" si="257"/>
        <v>13749.1</v>
      </c>
    </row>
    <row r="725" spans="1:11" ht="25.5">
      <c r="A725" s="44" t="s">
        <v>19</v>
      </c>
      <c r="B725" s="18" t="s">
        <v>243</v>
      </c>
      <c r="C725" s="18" t="s">
        <v>270</v>
      </c>
      <c r="D725" s="116" t="s">
        <v>686</v>
      </c>
      <c r="E725" s="18" t="s">
        <v>256</v>
      </c>
      <c r="F725" s="18" t="s">
        <v>11</v>
      </c>
      <c r="G725" s="64">
        <v>13749.1</v>
      </c>
      <c r="H725" s="64">
        <v>0</v>
      </c>
      <c r="I725" s="12">
        <f t="shared" si="240"/>
        <v>13749.1</v>
      </c>
      <c r="J725" s="20">
        <f>'[4]Поправки февраль'!$K$914</f>
        <v>13749.1</v>
      </c>
      <c r="K725" s="20">
        <f>'[4]Поправки февраль'!$L$914</f>
        <v>13749.1</v>
      </c>
    </row>
    <row r="726" spans="1:11" ht="64.5" hidden="1" customHeight="1">
      <c r="A726" s="166" t="s">
        <v>640</v>
      </c>
      <c r="B726" s="18" t="s">
        <v>243</v>
      </c>
      <c r="C726" s="18" t="s">
        <v>270</v>
      </c>
      <c r="D726" s="35" t="s">
        <v>297</v>
      </c>
      <c r="E726" s="34"/>
      <c r="F726" s="34"/>
      <c r="G726" s="16">
        <f t="shared" ref="G726:K728" si="258">G727</f>
        <v>0</v>
      </c>
      <c r="H726" s="16">
        <f t="shared" si="258"/>
        <v>0</v>
      </c>
      <c r="I726" s="12">
        <f t="shared" si="240"/>
        <v>0</v>
      </c>
      <c r="J726" s="16">
        <f t="shared" si="258"/>
        <v>0</v>
      </c>
      <c r="K726" s="16">
        <f t="shared" si="258"/>
        <v>0</v>
      </c>
    </row>
    <row r="727" spans="1:11" ht="37.5" hidden="1" customHeight="1">
      <c r="A727" s="44" t="s">
        <v>306</v>
      </c>
      <c r="B727" s="18" t="s">
        <v>243</v>
      </c>
      <c r="C727" s="18" t="s">
        <v>270</v>
      </c>
      <c r="D727" s="35" t="s">
        <v>297</v>
      </c>
      <c r="E727" s="18" t="s">
        <v>254</v>
      </c>
      <c r="F727" s="18"/>
      <c r="G727" s="16">
        <f t="shared" si="258"/>
        <v>0</v>
      </c>
      <c r="H727" s="16">
        <f t="shared" si="258"/>
        <v>0</v>
      </c>
      <c r="I727" s="12">
        <f t="shared" si="240"/>
        <v>0</v>
      </c>
      <c r="J727" s="16">
        <f t="shared" si="258"/>
        <v>0</v>
      </c>
      <c r="K727" s="16">
        <f t="shared" si="258"/>
        <v>0</v>
      </c>
    </row>
    <row r="728" spans="1:11" ht="15" hidden="1" customHeight="1">
      <c r="A728" s="44" t="s">
        <v>255</v>
      </c>
      <c r="B728" s="18" t="s">
        <v>243</v>
      </c>
      <c r="C728" s="18" t="s">
        <v>270</v>
      </c>
      <c r="D728" s="35" t="s">
        <v>297</v>
      </c>
      <c r="E728" s="18" t="s">
        <v>256</v>
      </c>
      <c r="F728" s="18"/>
      <c r="G728" s="16">
        <f t="shared" si="258"/>
        <v>0</v>
      </c>
      <c r="H728" s="16">
        <f t="shared" si="258"/>
        <v>0</v>
      </c>
      <c r="I728" s="12">
        <f t="shared" si="240"/>
        <v>0</v>
      </c>
      <c r="J728" s="16">
        <f t="shared" si="258"/>
        <v>0</v>
      </c>
      <c r="K728" s="16">
        <f t="shared" si="258"/>
        <v>0</v>
      </c>
    </row>
    <row r="729" spans="1:11" hidden="1">
      <c r="A729" s="44" t="s">
        <v>19</v>
      </c>
      <c r="B729" s="18" t="s">
        <v>243</v>
      </c>
      <c r="C729" s="18" t="s">
        <v>270</v>
      </c>
      <c r="D729" s="35" t="s">
        <v>297</v>
      </c>
      <c r="E729" s="18" t="s">
        <v>256</v>
      </c>
      <c r="F729" s="18" t="s">
        <v>11</v>
      </c>
      <c r="G729" s="130">
        <v>0</v>
      </c>
      <c r="H729" s="130">
        <v>0</v>
      </c>
      <c r="I729" s="12">
        <f t="shared" si="240"/>
        <v>0</v>
      </c>
      <c r="J729" s="20">
        <f>'[4]Поправки февраль'!$K$918</f>
        <v>0</v>
      </c>
      <c r="K729" s="20">
        <f>'[4]Поправки февраль'!$L$918</f>
        <v>0</v>
      </c>
    </row>
    <row r="730" spans="1:11" s="50" customFormat="1" ht="38.25" hidden="1">
      <c r="A730" s="23" t="s">
        <v>200</v>
      </c>
      <c r="B730" s="18" t="s">
        <v>243</v>
      </c>
      <c r="C730" s="18" t="s">
        <v>270</v>
      </c>
      <c r="D730" s="54" t="s">
        <v>201</v>
      </c>
      <c r="E730" s="18"/>
      <c r="F730" s="18"/>
      <c r="G730" s="16">
        <f t="shared" ref="G730:J735" si="259">G731</f>
        <v>0</v>
      </c>
      <c r="H730" s="16">
        <f t="shared" si="259"/>
        <v>0</v>
      </c>
      <c r="I730" s="12">
        <f t="shared" si="240"/>
        <v>0</v>
      </c>
      <c r="J730" s="16">
        <f t="shared" si="259"/>
        <v>0</v>
      </c>
      <c r="K730" s="26"/>
    </row>
    <row r="731" spans="1:11" ht="38.25" hidden="1" customHeight="1">
      <c r="A731" s="48" t="s">
        <v>298</v>
      </c>
      <c r="B731" s="18" t="s">
        <v>243</v>
      </c>
      <c r="C731" s="18" t="s">
        <v>270</v>
      </c>
      <c r="D731" s="24" t="s">
        <v>299</v>
      </c>
      <c r="E731" s="25"/>
      <c r="F731" s="25"/>
      <c r="G731" s="16">
        <f t="shared" si="259"/>
        <v>0</v>
      </c>
      <c r="H731" s="16">
        <f t="shared" si="259"/>
        <v>0</v>
      </c>
      <c r="I731" s="12">
        <f t="shared" si="240"/>
        <v>0</v>
      </c>
      <c r="J731" s="16">
        <f t="shared" si="259"/>
        <v>0</v>
      </c>
      <c r="K731" s="26"/>
    </row>
    <row r="732" spans="1:11" ht="38.25" hidden="1">
      <c r="A732" s="65" t="s">
        <v>300</v>
      </c>
      <c r="B732" s="18" t="s">
        <v>243</v>
      </c>
      <c r="C732" s="18" t="s">
        <v>270</v>
      </c>
      <c r="D732" s="24" t="s">
        <v>301</v>
      </c>
      <c r="E732" s="18"/>
      <c r="F732" s="18"/>
      <c r="G732" s="16">
        <f t="shared" si="259"/>
        <v>0</v>
      </c>
      <c r="H732" s="16">
        <f t="shared" si="259"/>
        <v>0</v>
      </c>
      <c r="I732" s="12">
        <f t="shared" si="240"/>
        <v>0</v>
      </c>
      <c r="J732" s="16">
        <f t="shared" si="259"/>
        <v>0</v>
      </c>
      <c r="K732" s="26"/>
    </row>
    <row r="733" spans="1:11" hidden="1">
      <c r="A733" s="23" t="s">
        <v>133</v>
      </c>
      <c r="B733" s="18" t="s">
        <v>243</v>
      </c>
      <c r="C733" s="18" t="s">
        <v>270</v>
      </c>
      <c r="D733" s="24" t="s">
        <v>302</v>
      </c>
      <c r="E733" s="18" t="s">
        <v>254</v>
      </c>
      <c r="F733" s="18"/>
      <c r="G733" s="16">
        <f t="shared" si="259"/>
        <v>0</v>
      </c>
      <c r="H733" s="16">
        <f t="shared" si="259"/>
        <v>0</v>
      </c>
      <c r="I733" s="12">
        <f t="shared" si="240"/>
        <v>0</v>
      </c>
      <c r="J733" s="16">
        <f t="shared" si="259"/>
        <v>0</v>
      </c>
      <c r="K733" s="26"/>
    </row>
    <row r="734" spans="1:11" ht="38.25" hidden="1">
      <c r="A734" s="48" t="s">
        <v>306</v>
      </c>
      <c r="B734" s="18" t="s">
        <v>243</v>
      </c>
      <c r="C734" s="18" t="s">
        <v>270</v>
      </c>
      <c r="D734" s="55" t="s">
        <v>302</v>
      </c>
      <c r="E734" s="18" t="s">
        <v>256</v>
      </c>
      <c r="F734" s="18"/>
      <c r="G734" s="16">
        <f t="shared" si="259"/>
        <v>0</v>
      </c>
      <c r="H734" s="16">
        <f t="shared" si="259"/>
        <v>0</v>
      </c>
      <c r="I734" s="12">
        <f t="shared" si="240"/>
        <v>0</v>
      </c>
      <c r="J734" s="16">
        <f t="shared" si="259"/>
        <v>0</v>
      </c>
      <c r="K734" s="26"/>
    </row>
    <row r="735" spans="1:11" hidden="1">
      <c r="A735" s="48" t="s">
        <v>255</v>
      </c>
      <c r="B735" s="18" t="s">
        <v>243</v>
      </c>
      <c r="C735" s="18" t="s">
        <v>270</v>
      </c>
      <c r="D735" s="55" t="s">
        <v>302</v>
      </c>
      <c r="E735" s="18" t="s">
        <v>256</v>
      </c>
      <c r="F735" s="18"/>
      <c r="G735" s="16">
        <f t="shared" si="259"/>
        <v>0</v>
      </c>
      <c r="H735" s="16">
        <f t="shared" si="259"/>
        <v>0</v>
      </c>
      <c r="I735" s="12">
        <f t="shared" si="240"/>
        <v>0</v>
      </c>
      <c r="J735" s="16">
        <f t="shared" si="259"/>
        <v>0</v>
      </c>
      <c r="K735" s="26"/>
    </row>
    <row r="736" spans="1:11" s="50" customFormat="1" hidden="1">
      <c r="A736" s="48" t="s">
        <v>16</v>
      </c>
      <c r="B736" s="24" t="s">
        <v>243</v>
      </c>
      <c r="C736" s="24" t="s">
        <v>270</v>
      </c>
      <c r="D736" s="55" t="s">
        <v>302</v>
      </c>
      <c r="E736" s="24" t="s">
        <v>256</v>
      </c>
      <c r="F736" s="24" t="s">
        <v>17</v>
      </c>
      <c r="G736" s="63"/>
      <c r="H736" s="63"/>
      <c r="I736" s="12">
        <f t="shared" si="240"/>
        <v>0</v>
      </c>
      <c r="J736" s="63"/>
      <c r="K736" s="26"/>
    </row>
    <row r="737" spans="1:11" s="50" customFormat="1" ht="30" hidden="1">
      <c r="A737" s="118" t="s">
        <v>25</v>
      </c>
      <c r="B737" s="24" t="s">
        <v>243</v>
      </c>
      <c r="C737" s="24" t="s">
        <v>270</v>
      </c>
      <c r="D737" s="55" t="s">
        <v>228</v>
      </c>
      <c r="E737" s="24"/>
      <c r="F737" s="24"/>
      <c r="G737" s="63">
        <f>G738+G742+G746</f>
        <v>0</v>
      </c>
      <c r="H737" s="63">
        <f>H738+H742+H746</f>
        <v>0</v>
      </c>
      <c r="I737" s="12">
        <f t="shared" si="240"/>
        <v>0</v>
      </c>
      <c r="J737" s="63">
        <f>J738+J742+J746</f>
        <v>0</v>
      </c>
      <c r="K737" s="26"/>
    </row>
    <row r="738" spans="1:11" s="50" customFormat="1" ht="38.25" hidden="1">
      <c r="A738" s="127" t="s">
        <v>82</v>
      </c>
      <c r="B738" s="24" t="s">
        <v>243</v>
      </c>
      <c r="C738" s="24" t="s">
        <v>270</v>
      </c>
      <c r="D738" s="55" t="s">
        <v>303</v>
      </c>
      <c r="E738" s="24"/>
      <c r="F738" s="24"/>
      <c r="G738" s="63">
        <f t="shared" ref="G738:J740" si="260">G739</f>
        <v>0</v>
      </c>
      <c r="H738" s="63">
        <f t="shared" si="260"/>
        <v>0</v>
      </c>
      <c r="I738" s="12">
        <f t="shared" si="240"/>
        <v>0</v>
      </c>
      <c r="J738" s="63">
        <f t="shared" si="260"/>
        <v>0</v>
      </c>
      <c r="K738" s="26"/>
    </row>
    <row r="739" spans="1:11" s="50" customFormat="1" ht="51" hidden="1">
      <c r="A739" s="108" t="s">
        <v>259</v>
      </c>
      <c r="B739" s="24" t="s">
        <v>243</v>
      </c>
      <c r="C739" s="24" t="s">
        <v>270</v>
      </c>
      <c r="D739" s="55" t="s">
        <v>303</v>
      </c>
      <c r="E739" s="24" t="s">
        <v>254</v>
      </c>
      <c r="F739" s="24"/>
      <c r="G739" s="63">
        <f t="shared" si="260"/>
        <v>0</v>
      </c>
      <c r="H739" s="63">
        <f t="shared" si="260"/>
        <v>0</v>
      </c>
      <c r="I739" s="12">
        <f t="shared" si="240"/>
        <v>0</v>
      </c>
      <c r="J739" s="63">
        <f t="shared" si="260"/>
        <v>0</v>
      </c>
      <c r="K739" s="26"/>
    </row>
    <row r="740" spans="1:11" s="50" customFormat="1" hidden="1">
      <c r="A740" s="108" t="s">
        <v>255</v>
      </c>
      <c r="B740" s="24" t="s">
        <v>243</v>
      </c>
      <c r="C740" s="24" t="s">
        <v>270</v>
      </c>
      <c r="D740" s="55" t="s">
        <v>303</v>
      </c>
      <c r="E740" s="24" t="s">
        <v>256</v>
      </c>
      <c r="F740" s="24"/>
      <c r="G740" s="63">
        <f t="shared" si="260"/>
        <v>0</v>
      </c>
      <c r="H740" s="63">
        <f t="shared" si="260"/>
        <v>0</v>
      </c>
      <c r="I740" s="12">
        <f t="shared" si="240"/>
        <v>0</v>
      </c>
      <c r="J740" s="63">
        <f t="shared" si="260"/>
        <v>0</v>
      </c>
      <c r="K740" s="26"/>
    </row>
    <row r="741" spans="1:11" s="50" customFormat="1" hidden="1">
      <c r="A741" s="108" t="s">
        <v>16</v>
      </c>
      <c r="B741" s="24" t="s">
        <v>243</v>
      </c>
      <c r="C741" s="24" t="s">
        <v>270</v>
      </c>
      <c r="D741" s="55" t="s">
        <v>303</v>
      </c>
      <c r="E741" s="24" t="s">
        <v>256</v>
      </c>
      <c r="F741" s="24" t="s">
        <v>17</v>
      </c>
      <c r="G741" s="63"/>
      <c r="H741" s="63"/>
      <c r="I741" s="12">
        <f t="shared" si="240"/>
        <v>0</v>
      </c>
      <c r="J741" s="63"/>
      <c r="K741" s="26"/>
    </row>
    <row r="742" spans="1:11" s="50" customFormat="1" ht="90" hidden="1" customHeight="1">
      <c r="A742" s="48" t="s">
        <v>304</v>
      </c>
      <c r="B742" s="24" t="s">
        <v>243</v>
      </c>
      <c r="C742" s="24" t="s">
        <v>270</v>
      </c>
      <c r="D742" s="55" t="s">
        <v>305</v>
      </c>
      <c r="E742" s="24"/>
      <c r="F742" s="24"/>
      <c r="G742" s="63">
        <f t="shared" ref="G742:J744" si="261">G743</f>
        <v>0</v>
      </c>
      <c r="H742" s="63">
        <f t="shared" si="261"/>
        <v>0</v>
      </c>
      <c r="I742" s="12">
        <f t="shared" si="240"/>
        <v>0</v>
      </c>
      <c r="J742" s="63">
        <f t="shared" si="261"/>
        <v>0</v>
      </c>
      <c r="K742" s="26"/>
    </row>
    <row r="743" spans="1:11" s="50" customFormat="1" ht="41.25" hidden="1" customHeight="1">
      <c r="A743" s="48" t="s">
        <v>306</v>
      </c>
      <c r="B743" s="24" t="s">
        <v>243</v>
      </c>
      <c r="C743" s="24" t="s">
        <v>270</v>
      </c>
      <c r="D743" s="55" t="s">
        <v>305</v>
      </c>
      <c r="E743" s="24" t="s">
        <v>254</v>
      </c>
      <c r="F743" s="24"/>
      <c r="G743" s="63">
        <f t="shared" si="261"/>
        <v>0</v>
      </c>
      <c r="H743" s="63">
        <f t="shared" si="261"/>
        <v>0</v>
      </c>
      <c r="I743" s="12">
        <f t="shared" si="240"/>
        <v>0</v>
      </c>
      <c r="J743" s="63">
        <f t="shared" si="261"/>
        <v>0</v>
      </c>
      <c r="K743" s="26"/>
    </row>
    <row r="744" spans="1:11" s="50" customFormat="1" hidden="1">
      <c r="A744" s="48" t="s">
        <v>255</v>
      </c>
      <c r="B744" s="24" t="s">
        <v>243</v>
      </c>
      <c r="C744" s="24" t="s">
        <v>270</v>
      </c>
      <c r="D744" s="55" t="s">
        <v>305</v>
      </c>
      <c r="E744" s="24" t="s">
        <v>256</v>
      </c>
      <c r="F744" s="24"/>
      <c r="G744" s="63">
        <f t="shared" si="261"/>
        <v>0</v>
      </c>
      <c r="H744" s="63">
        <f t="shared" si="261"/>
        <v>0</v>
      </c>
      <c r="I744" s="12">
        <f t="shared" si="240"/>
        <v>0</v>
      </c>
      <c r="J744" s="63">
        <f t="shared" si="261"/>
        <v>0</v>
      </c>
      <c r="K744" s="26"/>
    </row>
    <row r="745" spans="1:11" s="50" customFormat="1" hidden="1">
      <c r="A745" s="48" t="s">
        <v>18</v>
      </c>
      <c r="B745" s="24" t="s">
        <v>243</v>
      </c>
      <c r="C745" s="24" t="s">
        <v>270</v>
      </c>
      <c r="D745" s="55" t="s">
        <v>305</v>
      </c>
      <c r="E745" s="24" t="s">
        <v>256</v>
      </c>
      <c r="F745" s="24" t="s">
        <v>10</v>
      </c>
      <c r="G745" s="63"/>
      <c r="H745" s="63"/>
      <c r="I745" s="12">
        <f t="shared" si="240"/>
        <v>0</v>
      </c>
      <c r="J745" s="63"/>
      <c r="K745" s="26"/>
    </row>
    <row r="746" spans="1:11" s="50" customFormat="1" ht="74.25" hidden="1" customHeight="1">
      <c r="A746" s="48" t="s">
        <v>307</v>
      </c>
      <c r="B746" s="24" t="s">
        <v>243</v>
      </c>
      <c r="C746" s="24" t="s">
        <v>270</v>
      </c>
      <c r="D746" s="55" t="s">
        <v>308</v>
      </c>
      <c r="E746" s="24"/>
      <c r="F746" s="24"/>
      <c r="G746" s="63">
        <f>G747</f>
        <v>0</v>
      </c>
      <c r="H746" s="63">
        <f>H747</f>
        <v>0</v>
      </c>
      <c r="I746" s="12">
        <f t="shared" ref="I746:I809" si="262">G746+H746</f>
        <v>0</v>
      </c>
      <c r="J746" s="63">
        <f>J747</f>
        <v>0</v>
      </c>
      <c r="K746" s="26"/>
    </row>
    <row r="747" spans="1:11" s="50" customFormat="1" ht="36.75" hidden="1" customHeight="1">
      <c r="A747" s="48" t="s">
        <v>306</v>
      </c>
      <c r="B747" s="24" t="s">
        <v>243</v>
      </c>
      <c r="C747" s="24" t="s">
        <v>270</v>
      </c>
      <c r="D747" s="55" t="s">
        <v>308</v>
      </c>
      <c r="E747" s="24" t="s">
        <v>254</v>
      </c>
      <c r="F747" s="24"/>
      <c r="G747" s="63">
        <f>G748</f>
        <v>0</v>
      </c>
      <c r="H747" s="63">
        <f>H748</f>
        <v>0</v>
      </c>
      <c r="I747" s="12">
        <f t="shared" si="262"/>
        <v>0</v>
      </c>
      <c r="J747" s="63">
        <f>J748</f>
        <v>0</v>
      </c>
      <c r="K747" s="26"/>
    </row>
    <row r="748" spans="1:11" s="50" customFormat="1" hidden="1">
      <c r="A748" s="48" t="s">
        <v>255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/>
      <c r="G748" s="63">
        <f>G749+G750+G751</f>
        <v>0</v>
      </c>
      <c r="H748" s="63">
        <f>H749+H750+H751</f>
        <v>0</v>
      </c>
      <c r="I748" s="12">
        <f t="shared" si="262"/>
        <v>0</v>
      </c>
      <c r="J748" s="63">
        <f>J749+J750+J751</f>
        <v>0</v>
      </c>
      <c r="K748" s="26"/>
    </row>
    <row r="749" spans="1:11" s="50" customFormat="1" hidden="1">
      <c r="A749" s="48" t="s">
        <v>16</v>
      </c>
      <c r="B749" s="24" t="s">
        <v>243</v>
      </c>
      <c r="C749" s="24" t="s">
        <v>270</v>
      </c>
      <c r="D749" s="55" t="s">
        <v>308</v>
      </c>
      <c r="E749" s="24" t="s">
        <v>256</v>
      </c>
      <c r="F749" s="24" t="s">
        <v>17</v>
      </c>
      <c r="G749" s="63"/>
      <c r="H749" s="63"/>
      <c r="I749" s="12">
        <f t="shared" si="262"/>
        <v>0</v>
      </c>
      <c r="J749" s="63"/>
      <c r="K749" s="26"/>
    </row>
    <row r="750" spans="1:11" s="50" customFormat="1" hidden="1">
      <c r="A750" s="48" t="s">
        <v>18</v>
      </c>
      <c r="B750" s="24" t="s">
        <v>243</v>
      </c>
      <c r="C750" s="24" t="s">
        <v>270</v>
      </c>
      <c r="D750" s="55" t="s">
        <v>308</v>
      </c>
      <c r="E750" s="24" t="s">
        <v>256</v>
      </c>
      <c r="F750" s="24" t="s">
        <v>10</v>
      </c>
      <c r="G750" s="63"/>
      <c r="H750" s="63"/>
      <c r="I750" s="12">
        <f t="shared" si="262"/>
        <v>0</v>
      </c>
      <c r="J750" s="63"/>
      <c r="K750" s="26"/>
    </row>
    <row r="751" spans="1:11" s="50" customFormat="1" hidden="1">
      <c r="A751" s="48" t="s">
        <v>20</v>
      </c>
      <c r="B751" s="24" t="s">
        <v>243</v>
      </c>
      <c r="C751" s="24" t="s">
        <v>270</v>
      </c>
      <c r="D751" s="55" t="s">
        <v>308</v>
      </c>
      <c r="E751" s="24" t="s">
        <v>256</v>
      </c>
      <c r="F751" s="24" t="s">
        <v>12</v>
      </c>
      <c r="G751" s="63"/>
      <c r="H751" s="63"/>
      <c r="I751" s="12">
        <f t="shared" si="262"/>
        <v>0</v>
      </c>
      <c r="J751" s="63"/>
      <c r="K751" s="26"/>
    </row>
    <row r="752" spans="1:11" s="50" customFormat="1" ht="30" hidden="1">
      <c r="A752" s="118" t="s">
        <v>25</v>
      </c>
      <c r="B752" s="18" t="s">
        <v>243</v>
      </c>
      <c r="C752" s="18" t="s">
        <v>270</v>
      </c>
      <c r="D752" s="55" t="s">
        <v>528</v>
      </c>
      <c r="E752" s="24"/>
      <c r="F752" s="24"/>
      <c r="G752" s="63">
        <f t="shared" ref="G752:H755" si="263">G753</f>
        <v>0</v>
      </c>
      <c r="H752" s="63">
        <f t="shared" si="263"/>
        <v>0</v>
      </c>
      <c r="I752" s="12">
        <f t="shared" si="262"/>
        <v>0</v>
      </c>
      <c r="J752" s="63">
        <f t="shared" ref="J752:K755" si="264">J753</f>
        <v>0</v>
      </c>
      <c r="K752" s="63">
        <f t="shared" si="264"/>
        <v>0</v>
      </c>
    </row>
    <row r="753" spans="1:11" s="50" customFormat="1" ht="38.25" hidden="1">
      <c r="A753" s="48" t="s">
        <v>527</v>
      </c>
      <c r="B753" s="18" t="s">
        <v>243</v>
      </c>
      <c r="C753" s="18" t="s">
        <v>270</v>
      </c>
      <c r="D753" s="55" t="s">
        <v>528</v>
      </c>
      <c r="E753" s="24"/>
      <c r="F753" s="24"/>
      <c r="G753" s="63">
        <f t="shared" si="263"/>
        <v>0</v>
      </c>
      <c r="H753" s="63">
        <f t="shared" si="263"/>
        <v>0</v>
      </c>
      <c r="I753" s="12">
        <f t="shared" si="262"/>
        <v>0</v>
      </c>
      <c r="J753" s="63">
        <f t="shared" si="264"/>
        <v>0</v>
      </c>
      <c r="K753" s="63">
        <f t="shared" si="264"/>
        <v>0</v>
      </c>
    </row>
    <row r="754" spans="1:11" s="50" customFormat="1" ht="36" hidden="1">
      <c r="A754" s="44" t="s">
        <v>306</v>
      </c>
      <c r="B754" s="18" t="s">
        <v>243</v>
      </c>
      <c r="C754" s="18" t="s">
        <v>270</v>
      </c>
      <c r="D754" s="55" t="s">
        <v>528</v>
      </c>
      <c r="E754" s="24" t="s">
        <v>254</v>
      </c>
      <c r="F754" s="24"/>
      <c r="G754" s="63">
        <f t="shared" si="263"/>
        <v>0</v>
      </c>
      <c r="H754" s="63">
        <f t="shared" si="263"/>
        <v>0</v>
      </c>
      <c r="I754" s="12">
        <f t="shared" si="262"/>
        <v>0</v>
      </c>
      <c r="J754" s="63">
        <f t="shared" si="264"/>
        <v>0</v>
      </c>
      <c r="K754" s="63">
        <f t="shared" si="264"/>
        <v>0</v>
      </c>
    </row>
    <row r="755" spans="1:11" s="50" customFormat="1" hidden="1">
      <c r="A755" s="44" t="s">
        <v>255</v>
      </c>
      <c r="B755" s="18" t="s">
        <v>243</v>
      </c>
      <c r="C755" s="18" t="s">
        <v>270</v>
      </c>
      <c r="D755" s="55" t="s">
        <v>528</v>
      </c>
      <c r="E755" s="24" t="s">
        <v>256</v>
      </c>
      <c r="F755" s="24"/>
      <c r="G755" s="63">
        <f t="shared" si="263"/>
        <v>0</v>
      </c>
      <c r="H755" s="63">
        <f t="shared" si="263"/>
        <v>0</v>
      </c>
      <c r="I755" s="12">
        <f t="shared" si="262"/>
        <v>0</v>
      </c>
      <c r="J755" s="63">
        <f t="shared" si="264"/>
        <v>0</v>
      </c>
      <c r="K755" s="63">
        <f t="shared" si="264"/>
        <v>0</v>
      </c>
    </row>
    <row r="756" spans="1:11" s="50" customFormat="1" hidden="1">
      <c r="A756" s="44" t="s">
        <v>16</v>
      </c>
      <c r="B756" s="18" t="s">
        <v>243</v>
      </c>
      <c r="C756" s="18" t="s">
        <v>270</v>
      </c>
      <c r="D756" s="55" t="s">
        <v>528</v>
      </c>
      <c r="E756" s="24" t="s">
        <v>256</v>
      </c>
      <c r="F756" s="24" t="s">
        <v>17</v>
      </c>
      <c r="G756" s="63"/>
      <c r="H756" s="63"/>
      <c r="I756" s="12">
        <f t="shared" si="262"/>
        <v>0</v>
      </c>
      <c r="J756" s="63"/>
      <c r="K756" s="26"/>
    </row>
    <row r="757" spans="1:11" s="50" customFormat="1" ht="25.5">
      <c r="A757" s="105" t="s">
        <v>25</v>
      </c>
      <c r="B757" s="137" t="s">
        <v>243</v>
      </c>
      <c r="C757" s="137" t="s">
        <v>270</v>
      </c>
      <c r="D757" s="137" t="s">
        <v>26</v>
      </c>
      <c r="E757" s="137"/>
      <c r="F757" s="133"/>
      <c r="G757" s="64">
        <f>G772+G776+G781+G785+G789+G793+G797+G801+G805+G809+G813+G819+G823+G832+G827</f>
        <v>0</v>
      </c>
      <c r="H757" s="64">
        <f>H772+H776+H781+H785+H789+H793+H797+H801+H805+H809+H813+H819+H823+H832+H827</f>
        <v>0</v>
      </c>
      <c r="I757" s="12">
        <f t="shared" si="262"/>
        <v>0</v>
      </c>
      <c r="J757" s="64">
        <f>J772+J776+J781+J785+J789+J793+J797+J801+J805+J809+J813+J819+J823+J832+J827</f>
        <v>0</v>
      </c>
      <c r="K757" s="64">
        <f t="shared" ref="K757" si="265">K772+K776+K781+K785+K789+K793+K797+K801+K805+K809+K813+K819+K823+K832+K827</f>
        <v>0</v>
      </c>
    </row>
    <row r="758" spans="1:11" s="50" customFormat="1" ht="38.25" hidden="1">
      <c r="A758" s="135" t="s">
        <v>82</v>
      </c>
      <c r="B758" s="137" t="s">
        <v>243</v>
      </c>
      <c r="C758" s="137" t="s">
        <v>270</v>
      </c>
      <c r="D758" s="117" t="s">
        <v>570</v>
      </c>
      <c r="E758" s="134"/>
      <c r="F758" s="134"/>
      <c r="G758" s="64"/>
      <c r="H758" s="64"/>
      <c r="I758" s="12">
        <f t="shared" si="262"/>
        <v>0</v>
      </c>
      <c r="J758" s="64"/>
      <c r="K758" s="64"/>
    </row>
    <row r="759" spans="1:11" s="50" customFormat="1" ht="38.25" hidden="1">
      <c r="A759" s="108" t="s">
        <v>382</v>
      </c>
      <c r="B759" s="134" t="s">
        <v>243</v>
      </c>
      <c r="C759" s="134" t="s">
        <v>270</v>
      </c>
      <c r="D759" s="117" t="s">
        <v>570</v>
      </c>
      <c r="E759" s="134" t="s">
        <v>254</v>
      </c>
      <c r="F759" s="134"/>
      <c r="G759" s="64"/>
      <c r="H759" s="64"/>
      <c r="I759" s="12">
        <f t="shared" si="262"/>
        <v>0</v>
      </c>
      <c r="J759" s="64"/>
      <c r="K759" s="64"/>
    </row>
    <row r="760" spans="1:11" s="50" customFormat="1" hidden="1">
      <c r="A760" s="108" t="s">
        <v>255</v>
      </c>
      <c r="B760" s="134" t="s">
        <v>243</v>
      </c>
      <c r="C760" s="134" t="s">
        <v>270</v>
      </c>
      <c r="D760" s="117" t="s">
        <v>570</v>
      </c>
      <c r="E760" s="134" t="s">
        <v>256</v>
      </c>
      <c r="F760" s="134"/>
      <c r="G760" s="64"/>
      <c r="H760" s="64"/>
      <c r="I760" s="12">
        <f t="shared" si="262"/>
        <v>0</v>
      </c>
      <c r="J760" s="64"/>
      <c r="K760" s="64"/>
    </row>
    <row r="761" spans="1:11" s="50" customFormat="1" hidden="1">
      <c r="A761" s="106" t="s">
        <v>276</v>
      </c>
      <c r="B761" s="134" t="s">
        <v>243</v>
      </c>
      <c r="C761" s="134" t="s">
        <v>270</v>
      </c>
      <c r="D761" s="117" t="s">
        <v>570</v>
      </c>
      <c r="E761" s="134" t="s">
        <v>256</v>
      </c>
      <c r="F761" s="134" t="s">
        <v>17</v>
      </c>
      <c r="G761" s="64"/>
      <c r="H761" s="64"/>
      <c r="I761" s="12">
        <f t="shared" si="262"/>
        <v>0</v>
      </c>
      <c r="J761" s="64"/>
      <c r="K761" s="64"/>
    </row>
    <row r="762" spans="1:11" s="50" customFormat="1" ht="63.75" hidden="1">
      <c r="A762" s="106" t="s">
        <v>257</v>
      </c>
      <c r="B762" s="134" t="s">
        <v>243</v>
      </c>
      <c r="C762" s="134" t="s">
        <v>270</v>
      </c>
      <c r="D762" s="117" t="s">
        <v>585</v>
      </c>
      <c r="E762" s="134"/>
      <c r="F762" s="134"/>
      <c r="G762" s="64"/>
      <c r="H762" s="64"/>
      <c r="I762" s="12">
        <f t="shared" si="262"/>
        <v>0</v>
      </c>
      <c r="J762" s="64"/>
      <c r="K762" s="64"/>
    </row>
    <row r="763" spans="1:11" s="50" customFormat="1" ht="51" hidden="1">
      <c r="A763" s="108" t="s">
        <v>259</v>
      </c>
      <c r="B763" s="134" t="s">
        <v>243</v>
      </c>
      <c r="C763" s="134" t="s">
        <v>270</v>
      </c>
      <c r="D763" s="117" t="s">
        <v>585</v>
      </c>
      <c r="E763" s="134" t="s">
        <v>254</v>
      </c>
      <c r="F763" s="134"/>
      <c r="G763" s="64"/>
      <c r="H763" s="64"/>
      <c r="I763" s="12">
        <f t="shared" si="262"/>
        <v>0</v>
      </c>
      <c r="J763" s="64"/>
      <c r="K763" s="64"/>
    </row>
    <row r="764" spans="1:11" s="50" customFormat="1" hidden="1">
      <c r="A764" s="108" t="s">
        <v>255</v>
      </c>
      <c r="B764" s="134" t="s">
        <v>243</v>
      </c>
      <c r="C764" s="134" t="s">
        <v>270</v>
      </c>
      <c r="D764" s="117" t="s">
        <v>585</v>
      </c>
      <c r="E764" s="134" t="s">
        <v>256</v>
      </c>
      <c r="F764" s="134"/>
      <c r="G764" s="64"/>
      <c r="H764" s="64"/>
      <c r="I764" s="12">
        <f t="shared" si="262"/>
        <v>0</v>
      </c>
      <c r="J764" s="64"/>
      <c r="K764" s="64"/>
    </row>
    <row r="765" spans="1:11" s="50" customFormat="1" hidden="1">
      <c r="A765" s="108" t="s">
        <v>18</v>
      </c>
      <c r="B765" s="134" t="s">
        <v>243</v>
      </c>
      <c r="C765" s="134" t="s">
        <v>270</v>
      </c>
      <c r="D765" s="117" t="s">
        <v>585</v>
      </c>
      <c r="E765" s="134" t="s">
        <v>256</v>
      </c>
      <c r="F765" s="134" t="s">
        <v>10</v>
      </c>
      <c r="G765" s="64"/>
      <c r="H765" s="64"/>
      <c r="I765" s="12">
        <f t="shared" si="262"/>
        <v>0</v>
      </c>
      <c r="J765" s="64"/>
      <c r="K765" s="64"/>
    </row>
    <row r="766" spans="1:11" s="50" customFormat="1" ht="63.75" hidden="1">
      <c r="A766" s="108" t="s">
        <v>274</v>
      </c>
      <c r="B766" s="134" t="s">
        <v>243</v>
      </c>
      <c r="C766" s="134" t="s">
        <v>270</v>
      </c>
      <c r="D766" s="117" t="s">
        <v>586</v>
      </c>
      <c r="E766" s="134"/>
      <c r="F766" s="134"/>
      <c r="G766" s="64"/>
      <c r="H766" s="64"/>
      <c r="I766" s="12">
        <f t="shared" si="262"/>
        <v>0</v>
      </c>
      <c r="J766" s="64"/>
      <c r="K766" s="64"/>
    </row>
    <row r="767" spans="1:11" s="50" customFormat="1" ht="51" hidden="1">
      <c r="A767" s="108" t="s">
        <v>259</v>
      </c>
      <c r="B767" s="134" t="s">
        <v>243</v>
      </c>
      <c r="C767" s="134" t="s">
        <v>270</v>
      </c>
      <c r="D767" s="117" t="s">
        <v>275</v>
      </c>
      <c r="E767" s="134" t="s">
        <v>254</v>
      </c>
      <c r="F767" s="134"/>
      <c r="G767" s="64"/>
      <c r="H767" s="64"/>
      <c r="I767" s="12">
        <f t="shared" si="262"/>
        <v>0</v>
      </c>
      <c r="J767" s="64"/>
      <c r="K767" s="64"/>
    </row>
    <row r="768" spans="1:11" s="50" customFormat="1" hidden="1">
      <c r="A768" s="108" t="s">
        <v>255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/>
      <c r="G768" s="64"/>
      <c r="H768" s="64"/>
      <c r="I768" s="12">
        <f t="shared" si="262"/>
        <v>0</v>
      </c>
      <c r="J768" s="64"/>
      <c r="K768" s="64"/>
    </row>
    <row r="769" spans="1:11" s="50" customFormat="1" hidden="1">
      <c r="A769" s="108" t="s">
        <v>16</v>
      </c>
      <c r="B769" s="134" t="s">
        <v>243</v>
      </c>
      <c r="C769" s="134" t="s">
        <v>270</v>
      </c>
      <c r="D769" s="117" t="s">
        <v>275</v>
      </c>
      <c r="E769" s="134" t="s">
        <v>256</v>
      </c>
      <c r="F769" s="134" t="s">
        <v>17</v>
      </c>
      <c r="G769" s="64"/>
      <c r="H769" s="64"/>
      <c r="I769" s="12">
        <f t="shared" si="262"/>
        <v>0</v>
      </c>
      <c r="J769" s="64"/>
      <c r="K769" s="64"/>
    </row>
    <row r="770" spans="1:11" s="50" customFormat="1" hidden="1">
      <c r="A770" s="108" t="s">
        <v>18</v>
      </c>
      <c r="B770" s="134" t="s">
        <v>243</v>
      </c>
      <c r="C770" s="134" t="s">
        <v>270</v>
      </c>
      <c r="D770" s="117" t="s">
        <v>275</v>
      </c>
      <c r="E770" s="134" t="s">
        <v>256</v>
      </c>
      <c r="F770" s="134" t="s">
        <v>10</v>
      </c>
      <c r="G770" s="64"/>
      <c r="H770" s="64"/>
      <c r="I770" s="12">
        <f t="shared" si="262"/>
        <v>0</v>
      </c>
      <c r="J770" s="64"/>
      <c r="K770" s="64"/>
    </row>
    <row r="771" spans="1:11" s="50" customFormat="1" hidden="1">
      <c r="A771" s="108" t="s">
        <v>19</v>
      </c>
      <c r="B771" s="134" t="s">
        <v>243</v>
      </c>
      <c r="C771" s="134" t="s">
        <v>270</v>
      </c>
      <c r="D771" s="117" t="s">
        <v>275</v>
      </c>
      <c r="E771" s="134" t="s">
        <v>256</v>
      </c>
      <c r="F771" s="134" t="s">
        <v>11</v>
      </c>
      <c r="G771" s="64"/>
      <c r="H771" s="64"/>
      <c r="I771" s="12">
        <f t="shared" si="262"/>
        <v>0</v>
      </c>
      <c r="J771" s="64"/>
      <c r="K771" s="64"/>
    </row>
    <row r="772" spans="1:11" s="50" customFormat="1" ht="38.25" hidden="1">
      <c r="A772" s="114" t="s">
        <v>277</v>
      </c>
      <c r="B772" s="107" t="s">
        <v>243</v>
      </c>
      <c r="C772" s="107" t="s">
        <v>270</v>
      </c>
      <c r="D772" s="116" t="s">
        <v>587</v>
      </c>
      <c r="E772" s="138"/>
      <c r="F772" s="138"/>
      <c r="G772" s="64">
        <f t="shared" ref="G772:K774" si="266">G773</f>
        <v>0</v>
      </c>
      <c r="H772" s="64">
        <f t="shared" si="266"/>
        <v>0</v>
      </c>
      <c r="I772" s="12">
        <f t="shared" si="262"/>
        <v>0</v>
      </c>
      <c r="J772" s="64">
        <f t="shared" si="266"/>
        <v>0</v>
      </c>
      <c r="K772" s="64">
        <f t="shared" si="266"/>
        <v>0</v>
      </c>
    </row>
    <row r="773" spans="1:11" s="50" customFormat="1" ht="25.5" hidden="1">
      <c r="A773" s="106" t="s">
        <v>44</v>
      </c>
      <c r="B773" s="134" t="s">
        <v>243</v>
      </c>
      <c r="C773" s="134" t="s">
        <v>270</v>
      </c>
      <c r="D773" s="116" t="s">
        <v>587</v>
      </c>
      <c r="E773" s="134" t="s">
        <v>45</v>
      </c>
      <c r="F773" s="138"/>
      <c r="G773" s="64">
        <f t="shared" si="266"/>
        <v>0</v>
      </c>
      <c r="H773" s="64">
        <f t="shared" si="266"/>
        <v>0</v>
      </c>
      <c r="I773" s="12">
        <f t="shared" si="262"/>
        <v>0</v>
      </c>
      <c r="J773" s="64">
        <f t="shared" si="266"/>
        <v>0</v>
      </c>
      <c r="K773" s="64">
        <f t="shared" si="266"/>
        <v>0</v>
      </c>
    </row>
    <row r="774" spans="1:11" s="50" customFormat="1" ht="38.25" hidden="1">
      <c r="A774" s="106" t="s">
        <v>46</v>
      </c>
      <c r="B774" s="134" t="s">
        <v>243</v>
      </c>
      <c r="C774" s="134" t="s">
        <v>270</v>
      </c>
      <c r="D774" s="116" t="s">
        <v>587</v>
      </c>
      <c r="E774" s="134" t="s">
        <v>53</v>
      </c>
      <c r="F774" s="138"/>
      <c r="G774" s="64">
        <f t="shared" si="266"/>
        <v>0</v>
      </c>
      <c r="H774" s="64">
        <f t="shared" si="266"/>
        <v>0</v>
      </c>
      <c r="I774" s="12">
        <f t="shared" si="262"/>
        <v>0</v>
      </c>
      <c r="J774" s="64">
        <f t="shared" si="266"/>
        <v>0</v>
      </c>
      <c r="K774" s="64">
        <f t="shared" si="266"/>
        <v>0</v>
      </c>
    </row>
    <row r="775" spans="1:11" s="50" customFormat="1" hidden="1">
      <c r="A775" s="106" t="s">
        <v>16</v>
      </c>
      <c r="B775" s="134" t="s">
        <v>243</v>
      </c>
      <c r="C775" s="134" t="s">
        <v>270</v>
      </c>
      <c r="D775" s="116" t="s">
        <v>587</v>
      </c>
      <c r="E775" s="134" t="s">
        <v>53</v>
      </c>
      <c r="F775" s="134" t="s">
        <v>17</v>
      </c>
      <c r="G775" s="64">
        <f>'[1]Бюджет 2025 г 1 чтение'!$H$937</f>
        <v>0</v>
      </c>
      <c r="H775" s="64"/>
      <c r="I775" s="12">
        <f t="shared" si="262"/>
        <v>0</v>
      </c>
      <c r="J775" s="64">
        <f>'[1]Бюджет 2025 г 1 чтение'!$I$937</f>
        <v>0</v>
      </c>
      <c r="K775" s="22">
        <f>'[1]Бюджет 2025 г 1 чтение'!$J$937</f>
        <v>0</v>
      </c>
    </row>
    <row r="776" spans="1:11" s="50" customFormat="1" ht="38.25" hidden="1">
      <c r="A776" s="95" t="s">
        <v>560</v>
      </c>
      <c r="B776" s="134" t="s">
        <v>243</v>
      </c>
      <c r="C776" s="134" t="s">
        <v>270</v>
      </c>
      <c r="D776" s="117" t="s">
        <v>351</v>
      </c>
      <c r="E776" s="134"/>
      <c r="F776" s="138"/>
      <c r="G776" s="64">
        <f t="shared" ref="G776:H779" si="267">G777</f>
        <v>0</v>
      </c>
      <c r="H776" s="64">
        <f t="shared" si="267"/>
        <v>0</v>
      </c>
      <c r="I776" s="12">
        <f t="shared" si="262"/>
        <v>0</v>
      </c>
      <c r="J776" s="64">
        <f t="shared" ref="J776:K779" si="268">J777</f>
        <v>0</v>
      </c>
      <c r="K776" s="64">
        <f t="shared" si="268"/>
        <v>0</v>
      </c>
    </row>
    <row r="777" spans="1:11" s="50" customFormat="1" ht="25.5" hidden="1">
      <c r="A777" s="108" t="s">
        <v>280</v>
      </c>
      <c r="B777" s="107" t="s">
        <v>243</v>
      </c>
      <c r="C777" s="107" t="s">
        <v>270</v>
      </c>
      <c r="D777" s="117" t="s">
        <v>351</v>
      </c>
      <c r="E777" s="138"/>
      <c r="F777" s="138"/>
      <c r="G777" s="64">
        <f t="shared" si="267"/>
        <v>0</v>
      </c>
      <c r="H777" s="64">
        <f t="shared" si="267"/>
        <v>0</v>
      </c>
      <c r="I777" s="12">
        <f t="shared" si="262"/>
        <v>0</v>
      </c>
      <c r="J777" s="64">
        <f t="shared" si="268"/>
        <v>0</v>
      </c>
      <c r="K777" s="64">
        <f t="shared" si="268"/>
        <v>0</v>
      </c>
    </row>
    <row r="778" spans="1:11" s="50" customFormat="1" ht="43.5" hidden="1" customHeight="1">
      <c r="A778" s="108" t="s">
        <v>259</v>
      </c>
      <c r="B778" s="134" t="s">
        <v>243</v>
      </c>
      <c r="C778" s="134" t="s">
        <v>270</v>
      </c>
      <c r="D778" s="117" t="s">
        <v>351</v>
      </c>
      <c r="E778" s="134" t="s">
        <v>254</v>
      </c>
      <c r="F778" s="134"/>
      <c r="G778" s="64">
        <f t="shared" si="267"/>
        <v>0</v>
      </c>
      <c r="H778" s="64">
        <f t="shared" si="267"/>
        <v>0</v>
      </c>
      <c r="I778" s="12">
        <f t="shared" si="262"/>
        <v>0</v>
      </c>
      <c r="J778" s="64">
        <f t="shared" si="268"/>
        <v>0</v>
      </c>
      <c r="K778" s="64">
        <f t="shared" si="268"/>
        <v>0</v>
      </c>
    </row>
    <row r="779" spans="1:11" s="50" customFormat="1" hidden="1">
      <c r="A779" s="108" t="s">
        <v>255</v>
      </c>
      <c r="B779" s="134" t="s">
        <v>243</v>
      </c>
      <c r="C779" s="134" t="s">
        <v>270</v>
      </c>
      <c r="D779" s="117" t="s">
        <v>351</v>
      </c>
      <c r="E779" s="134" t="s">
        <v>256</v>
      </c>
      <c r="F779" s="134"/>
      <c r="G779" s="64">
        <f t="shared" si="267"/>
        <v>0</v>
      </c>
      <c r="H779" s="64">
        <f t="shared" si="267"/>
        <v>0</v>
      </c>
      <c r="I779" s="12">
        <f t="shared" si="262"/>
        <v>0</v>
      </c>
      <c r="J779" s="64">
        <f t="shared" si="268"/>
        <v>0</v>
      </c>
      <c r="K779" s="64">
        <f t="shared" si="268"/>
        <v>0</v>
      </c>
    </row>
    <row r="780" spans="1:11" s="50" customFormat="1" hidden="1">
      <c r="A780" s="108" t="s">
        <v>16</v>
      </c>
      <c r="B780" s="134" t="s">
        <v>243</v>
      </c>
      <c r="C780" s="134" t="s">
        <v>270</v>
      </c>
      <c r="D780" s="117" t="s">
        <v>351</v>
      </c>
      <c r="E780" s="134" t="s">
        <v>256</v>
      </c>
      <c r="F780" s="134" t="s">
        <v>17</v>
      </c>
      <c r="G780" s="64"/>
      <c r="H780" s="64"/>
      <c r="I780" s="12">
        <f t="shared" si="262"/>
        <v>0</v>
      </c>
      <c r="J780" s="64">
        <v>0</v>
      </c>
      <c r="K780" s="64">
        <v>0</v>
      </c>
    </row>
    <row r="781" spans="1:11" s="50" customFormat="1" ht="25.5" hidden="1">
      <c r="A781" s="108" t="s">
        <v>263</v>
      </c>
      <c r="B781" s="134" t="s">
        <v>243</v>
      </c>
      <c r="C781" s="134" t="s">
        <v>270</v>
      </c>
      <c r="D781" s="117" t="s">
        <v>580</v>
      </c>
      <c r="E781" s="134"/>
      <c r="F781" s="134"/>
      <c r="G781" s="64">
        <f t="shared" ref="G781:K783" si="269">G782</f>
        <v>0</v>
      </c>
      <c r="H781" s="64">
        <f t="shared" si="269"/>
        <v>0</v>
      </c>
      <c r="I781" s="12">
        <f t="shared" si="262"/>
        <v>0</v>
      </c>
      <c r="J781" s="64">
        <f t="shared" si="269"/>
        <v>0</v>
      </c>
      <c r="K781" s="64">
        <f t="shared" si="269"/>
        <v>0</v>
      </c>
    </row>
    <row r="782" spans="1:11" s="50" customFormat="1" ht="38.25" hidden="1">
      <c r="A782" s="108" t="s">
        <v>306</v>
      </c>
      <c r="B782" s="134" t="s">
        <v>243</v>
      </c>
      <c r="C782" s="134" t="s">
        <v>270</v>
      </c>
      <c r="D782" s="117" t="s">
        <v>580</v>
      </c>
      <c r="E782" s="134" t="s">
        <v>254</v>
      </c>
      <c r="F782" s="134"/>
      <c r="G782" s="64">
        <f t="shared" si="269"/>
        <v>0</v>
      </c>
      <c r="H782" s="64">
        <f t="shared" si="269"/>
        <v>0</v>
      </c>
      <c r="I782" s="12">
        <f t="shared" si="262"/>
        <v>0</v>
      </c>
      <c r="J782" s="64">
        <f t="shared" si="269"/>
        <v>0</v>
      </c>
      <c r="K782" s="64">
        <f t="shared" si="269"/>
        <v>0</v>
      </c>
    </row>
    <row r="783" spans="1:11" s="50" customFormat="1" hidden="1">
      <c r="A783" s="108" t="s">
        <v>255</v>
      </c>
      <c r="B783" s="134" t="s">
        <v>243</v>
      </c>
      <c r="C783" s="134" t="s">
        <v>270</v>
      </c>
      <c r="D783" s="117" t="s">
        <v>580</v>
      </c>
      <c r="E783" s="134" t="s">
        <v>256</v>
      </c>
      <c r="F783" s="134"/>
      <c r="G783" s="64">
        <f t="shared" si="269"/>
        <v>0</v>
      </c>
      <c r="H783" s="64">
        <f t="shared" si="269"/>
        <v>0</v>
      </c>
      <c r="I783" s="12">
        <f t="shared" si="262"/>
        <v>0</v>
      </c>
      <c r="J783" s="64">
        <f t="shared" si="269"/>
        <v>0</v>
      </c>
      <c r="K783" s="64">
        <f t="shared" si="269"/>
        <v>0</v>
      </c>
    </row>
    <row r="784" spans="1:11" s="50" customFormat="1" hidden="1">
      <c r="A784" s="108" t="s">
        <v>16</v>
      </c>
      <c r="B784" s="134" t="s">
        <v>243</v>
      </c>
      <c r="C784" s="134" t="s">
        <v>270</v>
      </c>
      <c r="D784" s="117" t="s">
        <v>580</v>
      </c>
      <c r="E784" s="134" t="s">
        <v>256</v>
      </c>
      <c r="F784" s="134" t="s">
        <v>17</v>
      </c>
      <c r="G784" s="64">
        <f>'[1]Бюджет 2025 г 1 чтение'!$H$946</f>
        <v>0</v>
      </c>
      <c r="H784" s="64"/>
      <c r="I784" s="12">
        <f t="shared" si="262"/>
        <v>0</v>
      </c>
      <c r="J784" s="64">
        <f>'[1]Бюджет 2025 г 1 чтение'!$I$946</f>
        <v>0</v>
      </c>
      <c r="K784" s="64">
        <f>'[1]Бюджет 2025 г 1 чтение'!$J$946</f>
        <v>0</v>
      </c>
    </row>
    <row r="785" spans="1:11" s="50" customFormat="1" ht="14.25" hidden="1" customHeight="1">
      <c r="A785" s="108" t="s">
        <v>265</v>
      </c>
      <c r="B785" s="134" t="s">
        <v>243</v>
      </c>
      <c r="C785" s="134" t="s">
        <v>270</v>
      </c>
      <c r="D785" s="117" t="s">
        <v>581</v>
      </c>
      <c r="E785" s="134"/>
      <c r="F785" s="134"/>
      <c r="G785" s="64">
        <f t="shared" ref="G785:K787" si="270">G786</f>
        <v>0</v>
      </c>
      <c r="H785" s="64">
        <f t="shared" si="270"/>
        <v>0</v>
      </c>
      <c r="I785" s="12">
        <f t="shared" si="262"/>
        <v>0</v>
      </c>
      <c r="J785" s="64">
        <f t="shared" si="270"/>
        <v>0</v>
      </c>
      <c r="K785" s="64">
        <f t="shared" si="270"/>
        <v>0</v>
      </c>
    </row>
    <row r="786" spans="1:11" s="50" customFormat="1" ht="38.25" hidden="1">
      <c r="A786" s="108" t="s">
        <v>306</v>
      </c>
      <c r="B786" s="134" t="s">
        <v>243</v>
      </c>
      <c r="C786" s="134" t="s">
        <v>270</v>
      </c>
      <c r="D786" s="117" t="s">
        <v>581</v>
      </c>
      <c r="E786" s="134" t="s">
        <v>254</v>
      </c>
      <c r="F786" s="134"/>
      <c r="G786" s="64">
        <f t="shared" si="270"/>
        <v>0</v>
      </c>
      <c r="H786" s="64">
        <f t="shared" si="270"/>
        <v>0</v>
      </c>
      <c r="I786" s="12">
        <f t="shared" si="262"/>
        <v>0</v>
      </c>
      <c r="J786" s="64">
        <f t="shared" si="270"/>
        <v>0</v>
      </c>
      <c r="K786" s="64">
        <f t="shared" si="270"/>
        <v>0</v>
      </c>
    </row>
    <row r="787" spans="1:11" s="50" customFormat="1" hidden="1">
      <c r="A787" s="108" t="s">
        <v>255</v>
      </c>
      <c r="B787" s="134" t="s">
        <v>243</v>
      </c>
      <c r="C787" s="134" t="s">
        <v>270</v>
      </c>
      <c r="D787" s="117" t="s">
        <v>581</v>
      </c>
      <c r="E787" s="134" t="s">
        <v>256</v>
      </c>
      <c r="F787" s="134"/>
      <c r="G787" s="64">
        <f t="shared" si="270"/>
        <v>0</v>
      </c>
      <c r="H787" s="64">
        <f t="shared" si="270"/>
        <v>0</v>
      </c>
      <c r="I787" s="12">
        <f t="shared" si="262"/>
        <v>0</v>
      </c>
      <c r="J787" s="64">
        <f t="shared" si="270"/>
        <v>0</v>
      </c>
      <c r="K787" s="64">
        <f t="shared" si="270"/>
        <v>0</v>
      </c>
    </row>
    <row r="788" spans="1:11" s="50" customFormat="1" hidden="1">
      <c r="A788" s="108" t="s">
        <v>16</v>
      </c>
      <c r="B788" s="134" t="s">
        <v>243</v>
      </c>
      <c r="C788" s="134" t="s">
        <v>270</v>
      </c>
      <c r="D788" s="117" t="s">
        <v>581</v>
      </c>
      <c r="E788" s="134" t="s">
        <v>256</v>
      </c>
      <c r="F788" s="134" t="s">
        <v>17</v>
      </c>
      <c r="G788" s="64">
        <f>'[1]Бюджет 2025 г 1 чтение'!$H$950</f>
        <v>0</v>
      </c>
      <c r="H788" s="64"/>
      <c r="I788" s="12">
        <f t="shared" si="262"/>
        <v>0</v>
      </c>
      <c r="J788" s="64">
        <f>'[1]Бюджет 2025 г 1 чтение'!$I$950</f>
        <v>0</v>
      </c>
      <c r="K788" s="64">
        <f>'[1]Бюджет 2025 г 1 чтение'!$J$950</f>
        <v>0</v>
      </c>
    </row>
    <row r="789" spans="1:11" s="50" customFormat="1" ht="41.25" hidden="1" customHeight="1">
      <c r="A789" s="45" t="s">
        <v>583</v>
      </c>
      <c r="B789" s="107" t="s">
        <v>243</v>
      </c>
      <c r="C789" s="107" t="s">
        <v>270</v>
      </c>
      <c r="D789" s="117" t="s">
        <v>582</v>
      </c>
      <c r="E789" s="138" t="s">
        <v>64</v>
      </c>
      <c r="F789" s="138"/>
      <c r="G789" s="64">
        <f t="shared" ref="G789:K791" si="271">G790</f>
        <v>0</v>
      </c>
      <c r="H789" s="64">
        <f t="shared" si="271"/>
        <v>0</v>
      </c>
      <c r="I789" s="12">
        <f t="shared" si="262"/>
        <v>0</v>
      </c>
      <c r="J789" s="64">
        <f t="shared" si="271"/>
        <v>0</v>
      </c>
      <c r="K789" s="64">
        <f t="shared" si="271"/>
        <v>0</v>
      </c>
    </row>
    <row r="790" spans="1:11" s="50" customFormat="1" ht="51" hidden="1">
      <c r="A790" s="45" t="s">
        <v>259</v>
      </c>
      <c r="B790" s="134" t="s">
        <v>243</v>
      </c>
      <c r="C790" s="134" t="s">
        <v>270</v>
      </c>
      <c r="D790" s="117" t="s">
        <v>582</v>
      </c>
      <c r="E790" s="134" t="s">
        <v>254</v>
      </c>
      <c r="F790" s="134"/>
      <c r="G790" s="64">
        <f t="shared" si="271"/>
        <v>0</v>
      </c>
      <c r="H790" s="64">
        <f t="shared" si="271"/>
        <v>0</v>
      </c>
      <c r="I790" s="12">
        <f t="shared" si="262"/>
        <v>0</v>
      </c>
      <c r="J790" s="64">
        <f t="shared" si="271"/>
        <v>0</v>
      </c>
      <c r="K790" s="64">
        <f t="shared" si="271"/>
        <v>0</v>
      </c>
    </row>
    <row r="791" spans="1:11" s="50" customFormat="1" hidden="1">
      <c r="A791" s="45" t="s">
        <v>255</v>
      </c>
      <c r="B791" s="134" t="s">
        <v>243</v>
      </c>
      <c r="C791" s="134" t="s">
        <v>270</v>
      </c>
      <c r="D791" s="117" t="s">
        <v>582</v>
      </c>
      <c r="E791" s="134" t="s">
        <v>256</v>
      </c>
      <c r="F791" s="134"/>
      <c r="G791" s="64">
        <f t="shared" si="271"/>
        <v>0</v>
      </c>
      <c r="H791" s="64">
        <f t="shared" si="271"/>
        <v>0</v>
      </c>
      <c r="I791" s="12">
        <f t="shared" si="262"/>
        <v>0</v>
      </c>
      <c r="J791" s="64">
        <f t="shared" si="271"/>
        <v>0</v>
      </c>
      <c r="K791" s="64">
        <f t="shared" si="271"/>
        <v>0</v>
      </c>
    </row>
    <row r="792" spans="1:11" s="50" customFormat="1" hidden="1">
      <c r="A792" s="45" t="s">
        <v>16</v>
      </c>
      <c r="B792" s="134" t="s">
        <v>243</v>
      </c>
      <c r="C792" s="134" t="s">
        <v>270</v>
      </c>
      <c r="D792" s="117" t="s">
        <v>582</v>
      </c>
      <c r="E792" s="134" t="s">
        <v>256</v>
      </c>
      <c r="F792" s="134" t="s">
        <v>17</v>
      </c>
      <c r="G792" s="64">
        <f>'[1]Бюджет 2025 г 1 чтение'!$H$954</f>
        <v>0</v>
      </c>
      <c r="H792" s="64"/>
      <c r="I792" s="12">
        <f t="shared" si="262"/>
        <v>0</v>
      </c>
      <c r="J792" s="64">
        <f>'[1]Бюджет 2025 г 1 чтение'!$I$954</f>
        <v>0</v>
      </c>
      <c r="K792" s="64">
        <f>'[1]Бюджет 2025 г 1 чтение'!$J$954</f>
        <v>0</v>
      </c>
    </row>
    <row r="793" spans="1:11" s="50" customFormat="1" ht="51" hidden="1">
      <c r="A793" s="45" t="s">
        <v>561</v>
      </c>
      <c r="B793" s="134" t="s">
        <v>243</v>
      </c>
      <c r="C793" s="134" t="s">
        <v>270</v>
      </c>
      <c r="D793" s="117" t="s">
        <v>588</v>
      </c>
      <c r="E793" s="134"/>
      <c r="F793" s="134"/>
      <c r="G793" s="64">
        <f t="shared" ref="G793:K795" si="272">G794</f>
        <v>0</v>
      </c>
      <c r="H793" s="64">
        <f t="shared" si="272"/>
        <v>0</v>
      </c>
      <c r="I793" s="12">
        <f t="shared" si="262"/>
        <v>0</v>
      </c>
      <c r="J793" s="64">
        <f t="shared" si="272"/>
        <v>0</v>
      </c>
      <c r="K793" s="64">
        <f t="shared" si="272"/>
        <v>0</v>
      </c>
    </row>
    <row r="794" spans="1:11" s="50" customFormat="1" ht="38.25" hidden="1" customHeight="1">
      <c r="A794" s="45" t="s">
        <v>259</v>
      </c>
      <c r="B794" s="134" t="s">
        <v>243</v>
      </c>
      <c r="C794" s="134" t="s">
        <v>270</v>
      </c>
      <c r="D794" s="117" t="s">
        <v>588</v>
      </c>
      <c r="E794" s="134" t="s">
        <v>254</v>
      </c>
      <c r="F794" s="134"/>
      <c r="G794" s="64">
        <f t="shared" si="272"/>
        <v>0</v>
      </c>
      <c r="H794" s="64">
        <f t="shared" si="272"/>
        <v>0</v>
      </c>
      <c r="I794" s="12">
        <f t="shared" si="262"/>
        <v>0</v>
      </c>
      <c r="J794" s="64">
        <f t="shared" si="272"/>
        <v>0</v>
      </c>
      <c r="K794" s="64">
        <f t="shared" si="272"/>
        <v>0</v>
      </c>
    </row>
    <row r="795" spans="1:11" s="50" customFormat="1" hidden="1">
      <c r="A795" s="45" t="s">
        <v>255</v>
      </c>
      <c r="B795" s="134" t="s">
        <v>243</v>
      </c>
      <c r="C795" s="134" t="s">
        <v>270</v>
      </c>
      <c r="D795" s="117" t="s">
        <v>588</v>
      </c>
      <c r="E795" s="134" t="s">
        <v>256</v>
      </c>
      <c r="F795" s="134"/>
      <c r="G795" s="64">
        <f t="shared" si="272"/>
        <v>0</v>
      </c>
      <c r="H795" s="64">
        <f t="shared" si="272"/>
        <v>0</v>
      </c>
      <c r="I795" s="12">
        <f t="shared" si="262"/>
        <v>0</v>
      </c>
      <c r="J795" s="64">
        <f t="shared" si="272"/>
        <v>0</v>
      </c>
      <c r="K795" s="64">
        <f t="shared" si="272"/>
        <v>0</v>
      </c>
    </row>
    <row r="796" spans="1:11" s="50" customFormat="1" hidden="1">
      <c r="A796" s="45" t="s">
        <v>16</v>
      </c>
      <c r="B796" s="134" t="s">
        <v>243</v>
      </c>
      <c r="C796" s="134" t="s">
        <v>270</v>
      </c>
      <c r="D796" s="117" t="s">
        <v>588</v>
      </c>
      <c r="E796" s="134" t="s">
        <v>256</v>
      </c>
      <c r="F796" s="134" t="s">
        <v>17</v>
      </c>
      <c r="G796" s="64">
        <f>'[1]Бюджет 2025 г 1 чтение'!$H$958</f>
        <v>0</v>
      </c>
      <c r="H796" s="64"/>
      <c r="I796" s="12">
        <f t="shared" si="262"/>
        <v>0</v>
      </c>
      <c r="J796" s="64">
        <f>'[1]Бюджет 2025 г 1 чтение'!$I$958</f>
        <v>0</v>
      </c>
      <c r="K796" s="64">
        <f>'[1]Бюджет 2025 г 1 чтение'!$J$958</f>
        <v>0</v>
      </c>
    </row>
    <row r="797" spans="1:11" s="50" customFormat="1" ht="38.25" hidden="1">
      <c r="A797" s="136" t="s">
        <v>584</v>
      </c>
      <c r="B797" s="134" t="s">
        <v>243</v>
      </c>
      <c r="C797" s="134" t="s">
        <v>270</v>
      </c>
      <c r="D797" s="117" t="s">
        <v>589</v>
      </c>
      <c r="E797" s="134"/>
      <c r="F797" s="134"/>
      <c r="G797" s="64">
        <f t="shared" ref="G797:K799" si="273">G798</f>
        <v>0</v>
      </c>
      <c r="H797" s="64">
        <f t="shared" si="273"/>
        <v>0</v>
      </c>
      <c r="I797" s="12">
        <f t="shared" si="262"/>
        <v>0</v>
      </c>
      <c r="J797" s="64">
        <f t="shared" si="273"/>
        <v>0</v>
      </c>
      <c r="K797" s="64">
        <f t="shared" si="273"/>
        <v>0</v>
      </c>
    </row>
    <row r="798" spans="1:11" s="50" customFormat="1" ht="37.5" hidden="1" customHeight="1">
      <c r="A798" s="45" t="s">
        <v>259</v>
      </c>
      <c r="B798" s="134" t="s">
        <v>243</v>
      </c>
      <c r="C798" s="134" t="s">
        <v>270</v>
      </c>
      <c r="D798" s="117" t="s">
        <v>589</v>
      </c>
      <c r="E798" s="134" t="s">
        <v>254</v>
      </c>
      <c r="F798" s="134"/>
      <c r="G798" s="64">
        <f t="shared" si="273"/>
        <v>0</v>
      </c>
      <c r="H798" s="64">
        <f t="shared" si="273"/>
        <v>0</v>
      </c>
      <c r="I798" s="12">
        <f t="shared" si="262"/>
        <v>0</v>
      </c>
      <c r="J798" s="64">
        <f t="shared" si="273"/>
        <v>0</v>
      </c>
      <c r="K798" s="64">
        <f t="shared" si="273"/>
        <v>0</v>
      </c>
    </row>
    <row r="799" spans="1:11" s="50" customFormat="1" hidden="1">
      <c r="A799" s="45" t="s">
        <v>255</v>
      </c>
      <c r="B799" s="134" t="s">
        <v>243</v>
      </c>
      <c r="C799" s="134" t="s">
        <v>270</v>
      </c>
      <c r="D799" s="117" t="s">
        <v>589</v>
      </c>
      <c r="E799" s="134" t="s">
        <v>256</v>
      </c>
      <c r="F799" s="134"/>
      <c r="G799" s="64">
        <f t="shared" si="273"/>
        <v>0</v>
      </c>
      <c r="H799" s="64">
        <f t="shared" si="273"/>
        <v>0</v>
      </c>
      <c r="I799" s="12">
        <f t="shared" si="262"/>
        <v>0</v>
      </c>
      <c r="J799" s="64">
        <f t="shared" si="273"/>
        <v>0</v>
      </c>
      <c r="K799" s="64">
        <f t="shared" si="273"/>
        <v>0</v>
      </c>
    </row>
    <row r="800" spans="1:11" s="50" customFormat="1" hidden="1">
      <c r="A800" s="45" t="s">
        <v>16</v>
      </c>
      <c r="B800" s="134" t="s">
        <v>243</v>
      </c>
      <c r="C800" s="134" t="s">
        <v>270</v>
      </c>
      <c r="D800" s="117" t="s">
        <v>589</v>
      </c>
      <c r="E800" s="134" t="s">
        <v>256</v>
      </c>
      <c r="F800" s="134" t="s">
        <v>17</v>
      </c>
      <c r="G800" s="64">
        <f>'[1]Бюджет 2025 г 1 чтение'!$H$962</f>
        <v>0</v>
      </c>
      <c r="H800" s="64"/>
      <c r="I800" s="12">
        <f t="shared" si="262"/>
        <v>0</v>
      </c>
      <c r="J800" s="64">
        <f>'[1]Бюджет 2025 г 1 чтение'!$I$962</f>
        <v>0</v>
      </c>
      <c r="K800" s="64">
        <f>'[1]Бюджет 2025 г 1 чтение'!$J$962</f>
        <v>0</v>
      </c>
    </row>
    <row r="801" spans="1:11" s="50" customFormat="1" ht="21.75" hidden="1" customHeight="1">
      <c r="A801" s="45" t="s">
        <v>291</v>
      </c>
      <c r="B801" s="107" t="s">
        <v>243</v>
      </c>
      <c r="C801" s="107" t="s">
        <v>270</v>
      </c>
      <c r="D801" s="117" t="s">
        <v>590</v>
      </c>
      <c r="E801" s="138" t="s">
        <v>64</v>
      </c>
      <c r="F801" s="138"/>
      <c r="G801" s="64">
        <f t="shared" ref="G801:K803" si="274">G802</f>
        <v>0</v>
      </c>
      <c r="H801" s="64">
        <f t="shared" si="274"/>
        <v>0</v>
      </c>
      <c r="I801" s="12">
        <f t="shared" si="262"/>
        <v>0</v>
      </c>
      <c r="J801" s="64">
        <f t="shared" si="274"/>
        <v>0</v>
      </c>
      <c r="K801" s="64">
        <f t="shared" si="274"/>
        <v>0</v>
      </c>
    </row>
    <row r="802" spans="1:11" s="50" customFormat="1" ht="40.5" hidden="1" customHeight="1">
      <c r="A802" s="45" t="s">
        <v>259</v>
      </c>
      <c r="B802" s="134" t="s">
        <v>243</v>
      </c>
      <c r="C802" s="134" t="s">
        <v>270</v>
      </c>
      <c r="D802" s="117" t="s">
        <v>590</v>
      </c>
      <c r="E802" s="134" t="s">
        <v>254</v>
      </c>
      <c r="F802" s="134"/>
      <c r="G802" s="64">
        <f t="shared" si="274"/>
        <v>0</v>
      </c>
      <c r="H802" s="64">
        <f t="shared" si="274"/>
        <v>0</v>
      </c>
      <c r="I802" s="12">
        <f t="shared" si="262"/>
        <v>0</v>
      </c>
      <c r="J802" s="64">
        <f t="shared" si="274"/>
        <v>0</v>
      </c>
      <c r="K802" s="64">
        <f t="shared" si="274"/>
        <v>0</v>
      </c>
    </row>
    <row r="803" spans="1:11" s="50" customFormat="1" hidden="1">
      <c r="A803" s="45" t="s">
        <v>255</v>
      </c>
      <c r="B803" s="134" t="s">
        <v>243</v>
      </c>
      <c r="C803" s="134" t="s">
        <v>270</v>
      </c>
      <c r="D803" s="117" t="s">
        <v>590</v>
      </c>
      <c r="E803" s="134" t="s">
        <v>256</v>
      </c>
      <c r="F803" s="134"/>
      <c r="G803" s="64">
        <f t="shared" si="274"/>
        <v>0</v>
      </c>
      <c r="H803" s="64">
        <f t="shared" si="274"/>
        <v>0</v>
      </c>
      <c r="I803" s="12">
        <f t="shared" si="262"/>
        <v>0</v>
      </c>
      <c r="J803" s="64">
        <f t="shared" si="274"/>
        <v>0</v>
      </c>
      <c r="K803" s="64">
        <f t="shared" si="274"/>
        <v>0</v>
      </c>
    </row>
    <row r="804" spans="1:11" s="50" customFormat="1" hidden="1">
      <c r="A804" s="45" t="s">
        <v>16</v>
      </c>
      <c r="B804" s="134" t="s">
        <v>243</v>
      </c>
      <c r="C804" s="134" t="s">
        <v>270</v>
      </c>
      <c r="D804" s="117" t="s">
        <v>590</v>
      </c>
      <c r="E804" s="134" t="s">
        <v>256</v>
      </c>
      <c r="F804" s="134" t="s">
        <v>17</v>
      </c>
      <c r="G804" s="149">
        <f>'[1]Бюджет 2025 г 1 чтение'!$H$966</f>
        <v>0</v>
      </c>
      <c r="H804" s="149"/>
      <c r="I804" s="12">
        <f t="shared" si="262"/>
        <v>0</v>
      </c>
      <c r="J804" s="64">
        <f>'[1]Бюджет 2025 г 1 чтение'!$I$966</f>
        <v>0</v>
      </c>
      <c r="K804" s="64">
        <f>'[1]Бюджет 2025 г 1 чтение'!$J$966</f>
        <v>0</v>
      </c>
    </row>
    <row r="805" spans="1:11" s="50" customFormat="1" ht="89.25" hidden="1">
      <c r="A805" s="95" t="s">
        <v>293</v>
      </c>
      <c r="B805" s="134" t="s">
        <v>243</v>
      </c>
      <c r="C805" s="134" t="s">
        <v>270</v>
      </c>
      <c r="D805" s="117" t="s">
        <v>579</v>
      </c>
      <c r="E805" s="134" t="s">
        <v>64</v>
      </c>
      <c r="F805" s="134"/>
      <c r="G805" s="64">
        <f t="shared" ref="G805:H807" si="275">G806</f>
        <v>0</v>
      </c>
      <c r="H805" s="64">
        <f t="shared" si="275"/>
        <v>0</v>
      </c>
      <c r="I805" s="12">
        <f>G805+H805</f>
        <v>0</v>
      </c>
      <c r="J805" s="64">
        <f t="shared" ref="J805:K807" si="276">J806</f>
        <v>0</v>
      </c>
      <c r="K805" s="64">
        <f t="shared" si="276"/>
        <v>0</v>
      </c>
    </row>
    <row r="806" spans="1:11" s="50" customFormat="1" ht="38.25" hidden="1">
      <c r="A806" s="108" t="s">
        <v>306</v>
      </c>
      <c r="B806" s="134" t="s">
        <v>243</v>
      </c>
      <c r="C806" s="134" t="s">
        <v>270</v>
      </c>
      <c r="D806" s="117" t="s">
        <v>579</v>
      </c>
      <c r="E806" s="134" t="s">
        <v>254</v>
      </c>
      <c r="F806" s="134"/>
      <c r="G806" s="64">
        <f t="shared" si="275"/>
        <v>0</v>
      </c>
      <c r="H806" s="64">
        <f t="shared" si="275"/>
        <v>0</v>
      </c>
      <c r="I806" s="12">
        <f>G806+H806</f>
        <v>0</v>
      </c>
      <c r="J806" s="64">
        <f t="shared" si="276"/>
        <v>0</v>
      </c>
      <c r="K806" s="64">
        <f t="shared" si="276"/>
        <v>0</v>
      </c>
    </row>
    <row r="807" spans="1:11" s="50" customFormat="1" hidden="1">
      <c r="A807" s="108" t="s">
        <v>255</v>
      </c>
      <c r="B807" s="134" t="s">
        <v>243</v>
      </c>
      <c r="C807" s="134" t="s">
        <v>270</v>
      </c>
      <c r="D807" s="117" t="s">
        <v>579</v>
      </c>
      <c r="E807" s="134" t="s">
        <v>256</v>
      </c>
      <c r="F807" s="134"/>
      <c r="G807" s="64">
        <f t="shared" si="275"/>
        <v>0</v>
      </c>
      <c r="H807" s="64">
        <f t="shared" si="275"/>
        <v>0</v>
      </c>
      <c r="I807" s="12">
        <f>G807+H807</f>
        <v>0</v>
      </c>
      <c r="J807" s="64">
        <f t="shared" si="276"/>
        <v>0</v>
      </c>
      <c r="K807" s="64">
        <f t="shared" si="276"/>
        <v>0</v>
      </c>
    </row>
    <row r="808" spans="1:11" s="50" customFormat="1" hidden="1">
      <c r="A808" s="108" t="s">
        <v>18</v>
      </c>
      <c r="B808" s="134" t="s">
        <v>243</v>
      </c>
      <c r="C808" s="134" t="s">
        <v>270</v>
      </c>
      <c r="D808" s="117" t="s">
        <v>579</v>
      </c>
      <c r="E808" s="134" t="s">
        <v>256</v>
      </c>
      <c r="F808" s="134" t="s">
        <v>10</v>
      </c>
      <c r="G808" s="64">
        <f>'[1]Бюджет 2025 г 1 чтение'!$H$970</f>
        <v>0</v>
      </c>
      <c r="H808" s="64"/>
      <c r="I808" s="12">
        <f t="shared" si="262"/>
        <v>0</v>
      </c>
      <c r="J808" s="64">
        <f>'[1]Бюджет 2025 г 1 чтение'!$I$970</f>
        <v>0</v>
      </c>
      <c r="K808" s="64">
        <f>'[1]Бюджет 2025 г 1 чтение'!$J$970</f>
        <v>0</v>
      </c>
    </row>
    <row r="809" spans="1:11" s="50" customFormat="1" ht="63.75" hidden="1">
      <c r="A809" s="74" t="s">
        <v>285</v>
      </c>
      <c r="B809" s="134" t="s">
        <v>243</v>
      </c>
      <c r="C809" s="134" t="s">
        <v>270</v>
      </c>
      <c r="D809" s="117" t="s">
        <v>591</v>
      </c>
      <c r="E809" s="134"/>
      <c r="F809" s="134"/>
      <c r="G809" s="64">
        <f t="shared" ref="G809:K811" si="277">G810</f>
        <v>0</v>
      </c>
      <c r="H809" s="64">
        <f t="shared" si="277"/>
        <v>0</v>
      </c>
      <c r="I809" s="12">
        <f t="shared" si="262"/>
        <v>0</v>
      </c>
      <c r="J809" s="64">
        <f t="shared" si="277"/>
        <v>0</v>
      </c>
      <c r="K809" s="64">
        <f t="shared" si="277"/>
        <v>0</v>
      </c>
    </row>
    <row r="810" spans="1:11" s="50" customFormat="1" ht="38.25" hidden="1">
      <c r="A810" s="108" t="s">
        <v>306</v>
      </c>
      <c r="B810" s="134" t="s">
        <v>243</v>
      </c>
      <c r="C810" s="134" t="s">
        <v>270</v>
      </c>
      <c r="D810" s="117" t="s">
        <v>591</v>
      </c>
      <c r="E810" s="134" t="s">
        <v>254</v>
      </c>
      <c r="F810" s="134"/>
      <c r="G810" s="64">
        <f t="shared" si="277"/>
        <v>0</v>
      </c>
      <c r="H810" s="64">
        <f t="shared" si="277"/>
        <v>0</v>
      </c>
      <c r="I810" s="12">
        <f t="shared" ref="I810:I873" si="278">G810+H810</f>
        <v>0</v>
      </c>
      <c r="J810" s="64">
        <f t="shared" si="277"/>
        <v>0</v>
      </c>
      <c r="K810" s="64">
        <f t="shared" si="277"/>
        <v>0</v>
      </c>
    </row>
    <row r="811" spans="1:11" s="50" customFormat="1" hidden="1">
      <c r="A811" s="108" t="s">
        <v>255</v>
      </c>
      <c r="B811" s="134" t="s">
        <v>243</v>
      </c>
      <c r="C811" s="134" t="s">
        <v>270</v>
      </c>
      <c r="D811" s="117" t="s">
        <v>591</v>
      </c>
      <c r="E811" s="134" t="s">
        <v>256</v>
      </c>
      <c r="F811" s="134"/>
      <c r="G811" s="64">
        <f t="shared" si="277"/>
        <v>0</v>
      </c>
      <c r="H811" s="64">
        <f t="shared" si="277"/>
        <v>0</v>
      </c>
      <c r="I811" s="12">
        <f t="shared" si="278"/>
        <v>0</v>
      </c>
      <c r="J811" s="64">
        <f t="shared" si="277"/>
        <v>0</v>
      </c>
      <c r="K811" s="64">
        <f t="shared" si="277"/>
        <v>0</v>
      </c>
    </row>
    <row r="812" spans="1:11" s="50" customFormat="1" hidden="1">
      <c r="A812" s="108" t="s">
        <v>18</v>
      </c>
      <c r="B812" s="134" t="s">
        <v>243</v>
      </c>
      <c r="C812" s="134" t="s">
        <v>270</v>
      </c>
      <c r="D812" s="117" t="s">
        <v>591</v>
      </c>
      <c r="E812" s="134" t="s">
        <v>256</v>
      </c>
      <c r="F812" s="134" t="s">
        <v>10</v>
      </c>
      <c r="G812" s="64">
        <f>'[1]Бюджет 2025 г 1 чтение'!$H$983</f>
        <v>0</v>
      </c>
      <c r="H812" s="64"/>
      <c r="I812" s="12">
        <f t="shared" si="278"/>
        <v>0</v>
      </c>
      <c r="J812" s="64">
        <f>'[1]Бюджет 2025 г 1 чтение'!$I$983</f>
        <v>0</v>
      </c>
      <c r="K812" s="64">
        <f>'[1]Бюджет 2025 г 1 чтение'!$J$983</f>
        <v>0</v>
      </c>
    </row>
    <row r="813" spans="1:11" s="50" customFormat="1" ht="54.75" hidden="1" customHeight="1">
      <c r="A813" s="74" t="s">
        <v>287</v>
      </c>
      <c r="B813" s="134" t="s">
        <v>243</v>
      </c>
      <c r="C813" s="134" t="s">
        <v>270</v>
      </c>
      <c r="D813" s="117" t="s">
        <v>592</v>
      </c>
      <c r="E813" s="134"/>
      <c r="F813" s="134"/>
      <c r="G813" s="64">
        <f t="shared" ref="G813:K814" si="279">G814</f>
        <v>0</v>
      </c>
      <c r="H813" s="64">
        <f t="shared" si="279"/>
        <v>0</v>
      </c>
      <c r="I813" s="12">
        <f t="shared" si="278"/>
        <v>0</v>
      </c>
      <c r="J813" s="64">
        <f t="shared" si="279"/>
        <v>0</v>
      </c>
      <c r="K813" s="64">
        <f t="shared" si="279"/>
        <v>0</v>
      </c>
    </row>
    <row r="814" spans="1:11" s="50" customFormat="1" ht="38.25" hidden="1">
      <c r="A814" s="108" t="s">
        <v>306</v>
      </c>
      <c r="B814" s="134" t="s">
        <v>243</v>
      </c>
      <c r="C814" s="134" t="s">
        <v>270</v>
      </c>
      <c r="D814" s="117" t="s">
        <v>592</v>
      </c>
      <c r="E814" s="134" t="s">
        <v>254</v>
      </c>
      <c r="F814" s="134"/>
      <c r="G814" s="64">
        <f t="shared" si="279"/>
        <v>0</v>
      </c>
      <c r="H814" s="64">
        <f t="shared" si="279"/>
        <v>0</v>
      </c>
      <c r="I814" s="12">
        <f t="shared" si="278"/>
        <v>0</v>
      </c>
      <c r="J814" s="64">
        <f t="shared" si="279"/>
        <v>0</v>
      </c>
      <c r="K814" s="64">
        <f t="shared" si="279"/>
        <v>0</v>
      </c>
    </row>
    <row r="815" spans="1:11" s="50" customFormat="1" hidden="1">
      <c r="A815" s="108" t="s">
        <v>255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/>
      <c r="G815" s="64">
        <f>G816</f>
        <v>0</v>
      </c>
      <c r="H815" s="64">
        <f>H816</f>
        <v>0</v>
      </c>
      <c r="I815" s="12">
        <f t="shared" si="278"/>
        <v>0</v>
      </c>
      <c r="J815" s="64">
        <f>J816+J817+J818</f>
        <v>0</v>
      </c>
      <c r="K815" s="64">
        <f>K816+K817+K818</f>
        <v>0</v>
      </c>
    </row>
    <row r="816" spans="1:11" s="50" customFormat="1" hidden="1">
      <c r="A816" s="108" t="s">
        <v>16</v>
      </c>
      <c r="B816" s="134" t="s">
        <v>243</v>
      </c>
      <c r="C816" s="134" t="s">
        <v>270</v>
      </c>
      <c r="D816" s="117" t="s">
        <v>592</v>
      </c>
      <c r="E816" s="134" t="s">
        <v>256</v>
      </c>
      <c r="F816" s="134" t="s">
        <v>17</v>
      </c>
      <c r="G816" s="64">
        <f>'[1]Бюджет 2025 г 1 чтение'!$H$987</f>
        <v>0</v>
      </c>
      <c r="H816" s="64"/>
      <c r="I816" s="12">
        <f t="shared" si="278"/>
        <v>0</v>
      </c>
      <c r="J816" s="64">
        <f>'[1]Бюджет 2025 г 1 чтение'!$I$987</f>
        <v>0</v>
      </c>
      <c r="K816" s="64">
        <f>'[1]Бюджет 2025 г 1 чтение'!$J$987</f>
        <v>0</v>
      </c>
    </row>
    <row r="817" spans="1:11" s="50" customFormat="1" hidden="1">
      <c r="A817" s="108" t="s">
        <v>18</v>
      </c>
      <c r="B817" s="134" t="s">
        <v>243</v>
      </c>
      <c r="C817" s="134" t="s">
        <v>270</v>
      </c>
      <c r="D817" s="117" t="s">
        <v>592</v>
      </c>
      <c r="E817" s="134" t="s">
        <v>256</v>
      </c>
      <c r="F817" s="134" t="s">
        <v>10</v>
      </c>
      <c r="G817" s="64">
        <f>'[1]Бюджет 2025 г 1 чтение'!$H$988</f>
        <v>0</v>
      </c>
      <c r="H817" s="64"/>
      <c r="I817" s="12">
        <f t="shared" si="278"/>
        <v>0</v>
      </c>
      <c r="J817" s="64">
        <f>'[1]Бюджет 2025 г 1 чтение'!$I$988</f>
        <v>0</v>
      </c>
      <c r="K817" s="64">
        <f>'[1]Бюджет 2025 г 1 чтение'!$J$988</f>
        <v>0</v>
      </c>
    </row>
    <row r="818" spans="1:11" s="50" customFormat="1" hidden="1">
      <c r="A818" s="108" t="s">
        <v>19</v>
      </c>
      <c r="B818" s="134" t="s">
        <v>243</v>
      </c>
      <c r="C818" s="134" t="s">
        <v>270</v>
      </c>
      <c r="D818" s="117" t="s">
        <v>592</v>
      </c>
      <c r="E818" s="134" t="s">
        <v>256</v>
      </c>
      <c r="F818" s="134" t="s">
        <v>11</v>
      </c>
      <c r="G818" s="64">
        <f>'[1]Бюджет 2025 г 1 чтение'!$H$989</f>
        <v>0</v>
      </c>
      <c r="H818" s="64"/>
      <c r="I818" s="12">
        <f t="shared" si="278"/>
        <v>0</v>
      </c>
      <c r="J818" s="64">
        <f>'[1]Бюджет 2025 г 1 чтение'!$I$989</f>
        <v>0</v>
      </c>
      <c r="K818" s="64">
        <f>'[1]Бюджет 2025 г 1 чтение'!$J$989</f>
        <v>0</v>
      </c>
    </row>
    <row r="819" spans="1:11" s="50" customFormat="1" ht="27" hidden="1" customHeight="1">
      <c r="A819" s="167" t="s">
        <v>295</v>
      </c>
      <c r="B819" s="107" t="s">
        <v>243</v>
      </c>
      <c r="C819" s="107" t="s">
        <v>270</v>
      </c>
      <c r="D819" s="116" t="s">
        <v>593</v>
      </c>
      <c r="E819" s="138"/>
      <c r="F819" s="138"/>
      <c r="G819" s="64">
        <f t="shared" ref="G819:K821" si="280">G820</f>
        <v>0</v>
      </c>
      <c r="H819" s="64">
        <f t="shared" si="280"/>
        <v>0</v>
      </c>
      <c r="I819" s="12">
        <f t="shared" si="278"/>
        <v>0</v>
      </c>
      <c r="J819" s="64">
        <f t="shared" si="280"/>
        <v>0</v>
      </c>
      <c r="K819" s="64">
        <f t="shared" si="280"/>
        <v>0</v>
      </c>
    </row>
    <row r="820" spans="1:11" s="50" customFormat="1" ht="38.25" hidden="1">
      <c r="A820" s="108" t="s">
        <v>306</v>
      </c>
      <c r="B820" s="134" t="s">
        <v>243</v>
      </c>
      <c r="C820" s="134" t="s">
        <v>270</v>
      </c>
      <c r="D820" s="116" t="s">
        <v>593</v>
      </c>
      <c r="E820" s="134" t="s">
        <v>254</v>
      </c>
      <c r="F820" s="134"/>
      <c r="G820" s="64">
        <f t="shared" si="280"/>
        <v>0</v>
      </c>
      <c r="H820" s="64">
        <f t="shared" si="280"/>
        <v>0</v>
      </c>
      <c r="I820" s="12">
        <f t="shared" si="278"/>
        <v>0</v>
      </c>
      <c r="J820" s="64">
        <f t="shared" si="280"/>
        <v>0</v>
      </c>
      <c r="K820" s="64">
        <f t="shared" si="280"/>
        <v>0</v>
      </c>
    </row>
    <row r="821" spans="1:11" s="50" customFormat="1" hidden="1">
      <c r="A821" s="108" t="s">
        <v>255</v>
      </c>
      <c r="B821" s="134" t="s">
        <v>243</v>
      </c>
      <c r="C821" s="134" t="s">
        <v>270</v>
      </c>
      <c r="D821" s="116" t="s">
        <v>593</v>
      </c>
      <c r="E821" s="134" t="s">
        <v>256</v>
      </c>
      <c r="F821" s="134"/>
      <c r="G821" s="64">
        <f t="shared" si="280"/>
        <v>0</v>
      </c>
      <c r="H821" s="64">
        <f t="shared" si="280"/>
        <v>0</v>
      </c>
      <c r="I821" s="12">
        <f t="shared" si="278"/>
        <v>0</v>
      </c>
      <c r="J821" s="64">
        <f t="shared" si="280"/>
        <v>0</v>
      </c>
      <c r="K821" s="64">
        <f t="shared" si="280"/>
        <v>0</v>
      </c>
    </row>
    <row r="822" spans="1:11" s="50" customFormat="1" hidden="1">
      <c r="A822" s="108" t="s">
        <v>18</v>
      </c>
      <c r="B822" s="134" t="s">
        <v>243</v>
      </c>
      <c r="C822" s="134" t="s">
        <v>270</v>
      </c>
      <c r="D822" s="116" t="s">
        <v>593</v>
      </c>
      <c r="E822" s="134" t="s">
        <v>256</v>
      </c>
      <c r="F822" s="134" t="s">
        <v>10</v>
      </c>
      <c r="G822" s="64">
        <f>'[1]Бюджет 2025 г 1 чтение'!$H$993</f>
        <v>0</v>
      </c>
      <c r="H822" s="64"/>
      <c r="I822" s="12">
        <f t="shared" si="278"/>
        <v>0</v>
      </c>
      <c r="J822" s="64">
        <f>'[1]Бюджет 2025 г 1 чтение'!$I$993</f>
        <v>0</v>
      </c>
      <c r="K822" s="64">
        <f>'[1]Бюджет 2025 г 1 чтение'!$J$993</f>
        <v>0</v>
      </c>
    </row>
    <row r="823" spans="1:11" s="50" customFormat="1" ht="63" hidden="1" customHeight="1">
      <c r="A823" s="167" t="s">
        <v>640</v>
      </c>
      <c r="B823" s="107" t="s">
        <v>243</v>
      </c>
      <c r="C823" s="107" t="s">
        <v>270</v>
      </c>
      <c r="D823" s="116" t="s">
        <v>594</v>
      </c>
      <c r="E823" s="138"/>
      <c r="F823" s="138"/>
      <c r="G823" s="64">
        <f t="shared" ref="G823:K825" si="281">G824</f>
        <v>0</v>
      </c>
      <c r="H823" s="64">
        <f t="shared" si="281"/>
        <v>0</v>
      </c>
      <c r="I823" s="12">
        <f t="shared" si="278"/>
        <v>0</v>
      </c>
      <c r="J823" s="64">
        <f t="shared" si="281"/>
        <v>0</v>
      </c>
      <c r="K823" s="64">
        <f t="shared" si="281"/>
        <v>0</v>
      </c>
    </row>
    <row r="824" spans="1:11" s="50" customFormat="1" ht="38.25" hidden="1">
      <c r="A824" s="108" t="s">
        <v>306</v>
      </c>
      <c r="B824" s="134" t="s">
        <v>243</v>
      </c>
      <c r="C824" s="134" t="s">
        <v>270</v>
      </c>
      <c r="D824" s="116" t="s">
        <v>594</v>
      </c>
      <c r="E824" s="134" t="s">
        <v>254</v>
      </c>
      <c r="F824" s="134"/>
      <c r="G824" s="64">
        <f t="shared" si="281"/>
        <v>0</v>
      </c>
      <c r="H824" s="64">
        <f t="shared" si="281"/>
        <v>0</v>
      </c>
      <c r="I824" s="12">
        <f t="shared" si="278"/>
        <v>0</v>
      </c>
      <c r="J824" s="64">
        <f t="shared" si="281"/>
        <v>0</v>
      </c>
      <c r="K824" s="64">
        <f t="shared" si="281"/>
        <v>0</v>
      </c>
    </row>
    <row r="825" spans="1:11" s="50" customFormat="1" hidden="1">
      <c r="A825" s="108" t="s">
        <v>255</v>
      </c>
      <c r="B825" s="134" t="s">
        <v>243</v>
      </c>
      <c r="C825" s="134" t="s">
        <v>270</v>
      </c>
      <c r="D825" s="116" t="s">
        <v>594</v>
      </c>
      <c r="E825" s="134" t="s">
        <v>256</v>
      </c>
      <c r="F825" s="134"/>
      <c r="G825" s="64">
        <f t="shared" si="281"/>
        <v>0</v>
      </c>
      <c r="H825" s="64">
        <f t="shared" si="281"/>
        <v>0</v>
      </c>
      <c r="I825" s="12">
        <f t="shared" si="278"/>
        <v>0</v>
      </c>
      <c r="J825" s="64">
        <f t="shared" si="281"/>
        <v>0</v>
      </c>
      <c r="K825" s="64">
        <f t="shared" si="281"/>
        <v>0</v>
      </c>
    </row>
    <row r="826" spans="1:11" s="50" customFormat="1" hidden="1">
      <c r="A826" s="108" t="s">
        <v>19</v>
      </c>
      <c r="B826" s="134" t="s">
        <v>243</v>
      </c>
      <c r="C826" s="134" t="s">
        <v>270</v>
      </c>
      <c r="D826" s="116" t="s">
        <v>594</v>
      </c>
      <c r="E826" s="134" t="s">
        <v>256</v>
      </c>
      <c r="F826" s="134" t="s">
        <v>11</v>
      </c>
      <c r="G826" s="64">
        <f>'[1]Бюджет 2025 г 1 чтение'!$H$997</f>
        <v>0</v>
      </c>
      <c r="H826" s="64"/>
      <c r="I826" s="12">
        <f t="shared" si="278"/>
        <v>0</v>
      </c>
      <c r="J826" s="64">
        <f>'[1]Бюджет 2025 г 1 чтение'!$I$997</f>
        <v>0</v>
      </c>
      <c r="K826" s="64">
        <f>'[1]Бюджет 2025 г 1 чтение'!$J$997</f>
        <v>0</v>
      </c>
    </row>
    <row r="827" spans="1:11" s="50" customFormat="1" ht="61.5" hidden="1" customHeight="1">
      <c r="A827" s="45" t="s">
        <v>646</v>
      </c>
      <c r="B827" s="18" t="s">
        <v>243</v>
      </c>
      <c r="C827" s="18" t="s">
        <v>270</v>
      </c>
      <c r="D827" s="117" t="s">
        <v>648</v>
      </c>
      <c r="E827" s="18"/>
      <c r="F827" s="18"/>
      <c r="G827" s="64">
        <f>G828</f>
        <v>0</v>
      </c>
      <c r="H827" s="64">
        <f>H828</f>
        <v>0</v>
      </c>
      <c r="I827" s="12">
        <f t="shared" si="278"/>
        <v>0</v>
      </c>
      <c r="J827" s="64">
        <f t="shared" ref="J827:K828" si="282">J828</f>
        <v>0</v>
      </c>
      <c r="K827" s="64">
        <f t="shared" si="282"/>
        <v>0</v>
      </c>
    </row>
    <row r="828" spans="1:11" s="50" customFormat="1" ht="38.25" hidden="1">
      <c r="A828" s="108" t="s">
        <v>306</v>
      </c>
      <c r="B828" s="18" t="s">
        <v>243</v>
      </c>
      <c r="C828" s="18" t="s">
        <v>270</v>
      </c>
      <c r="D828" s="117" t="s">
        <v>648</v>
      </c>
      <c r="E828" s="134" t="s">
        <v>254</v>
      </c>
      <c r="F828" s="134"/>
      <c r="G828" s="64">
        <f>G829</f>
        <v>0</v>
      </c>
      <c r="H828" s="64">
        <f>H829</f>
        <v>0</v>
      </c>
      <c r="I828" s="12">
        <f t="shared" si="278"/>
        <v>0</v>
      </c>
      <c r="J828" s="64">
        <f t="shared" si="282"/>
        <v>0</v>
      </c>
      <c r="K828" s="64">
        <f t="shared" si="282"/>
        <v>0</v>
      </c>
    </row>
    <row r="829" spans="1:11" s="50" customFormat="1" hidden="1">
      <c r="A829" s="108" t="s">
        <v>255</v>
      </c>
      <c r="B829" s="18" t="s">
        <v>243</v>
      </c>
      <c r="C829" s="18" t="s">
        <v>270</v>
      </c>
      <c r="D829" s="117" t="s">
        <v>648</v>
      </c>
      <c r="E829" s="134" t="s">
        <v>256</v>
      </c>
      <c r="F829" s="134"/>
      <c r="G829" s="64">
        <f>G830+G831</f>
        <v>0</v>
      </c>
      <c r="H829" s="64">
        <f>H830+H831</f>
        <v>0</v>
      </c>
      <c r="I829" s="12">
        <f t="shared" si="278"/>
        <v>0</v>
      </c>
      <c r="J829" s="64">
        <f t="shared" ref="J829:K829" si="283">J830+J831</f>
        <v>0</v>
      </c>
      <c r="K829" s="64">
        <f t="shared" si="283"/>
        <v>0</v>
      </c>
    </row>
    <row r="830" spans="1:11" s="50" customFormat="1" hidden="1">
      <c r="A830" s="108" t="s">
        <v>18</v>
      </c>
      <c r="B830" s="18" t="s">
        <v>243</v>
      </c>
      <c r="C830" s="18" t="s">
        <v>270</v>
      </c>
      <c r="D830" s="117" t="s">
        <v>648</v>
      </c>
      <c r="E830" s="134" t="s">
        <v>256</v>
      </c>
      <c r="F830" s="134" t="s">
        <v>10</v>
      </c>
      <c r="G830" s="64">
        <f>'[1]Бюджет 2025 г 1 чтение'!$H$974</f>
        <v>0</v>
      </c>
      <c r="H830" s="64"/>
      <c r="I830" s="12">
        <f t="shared" si="278"/>
        <v>0</v>
      </c>
      <c r="J830" s="22">
        <f>'[1]Бюджет 2025 г 1 чтение'!$I$974</f>
        <v>0</v>
      </c>
      <c r="K830" s="22">
        <f>'[1]Бюджет 2025 г 1 чтение'!$J$974</f>
        <v>0</v>
      </c>
    </row>
    <row r="831" spans="1:11" s="50" customFormat="1" hidden="1">
      <c r="A831" s="108" t="s">
        <v>19</v>
      </c>
      <c r="B831" s="18" t="s">
        <v>243</v>
      </c>
      <c r="C831" s="18" t="s">
        <v>270</v>
      </c>
      <c r="D831" s="117" t="s">
        <v>648</v>
      </c>
      <c r="E831" s="134" t="s">
        <v>256</v>
      </c>
      <c r="F831" s="134" t="s">
        <v>11</v>
      </c>
      <c r="G831" s="64">
        <f>'[1]Бюджет 2025 г 1 чтение'!$H$975</f>
        <v>0</v>
      </c>
      <c r="H831" s="64"/>
      <c r="I831" s="12">
        <f t="shared" si="278"/>
        <v>0</v>
      </c>
      <c r="J831" s="22">
        <f>'[1]Бюджет 2025 г 1 чтение'!$I$975</f>
        <v>0</v>
      </c>
      <c r="K831" s="22">
        <f>'[1]Бюджет 2025 г 1 чтение'!$J$975</f>
        <v>0</v>
      </c>
    </row>
    <row r="832" spans="1:11" s="50" customFormat="1" ht="90" hidden="1" customHeight="1">
      <c r="A832" s="74" t="s">
        <v>624</v>
      </c>
      <c r="B832" s="18" t="s">
        <v>243</v>
      </c>
      <c r="C832" s="18" t="s">
        <v>270</v>
      </c>
      <c r="D832" s="117" t="s">
        <v>627</v>
      </c>
      <c r="E832" s="134"/>
      <c r="F832" s="134"/>
      <c r="G832" s="64">
        <f t="shared" ref="G832:K834" si="284">G833</f>
        <v>0</v>
      </c>
      <c r="H832" s="64">
        <f t="shared" si="284"/>
        <v>0</v>
      </c>
      <c r="I832" s="12">
        <f t="shared" si="278"/>
        <v>0</v>
      </c>
      <c r="J832" s="64">
        <f t="shared" si="284"/>
        <v>0</v>
      </c>
      <c r="K832" s="64">
        <f t="shared" si="284"/>
        <v>0</v>
      </c>
    </row>
    <row r="833" spans="1:11" s="50" customFormat="1" ht="38.25" hidden="1">
      <c r="A833" s="108" t="s">
        <v>306</v>
      </c>
      <c r="B833" s="18" t="s">
        <v>243</v>
      </c>
      <c r="C833" s="18" t="s">
        <v>270</v>
      </c>
      <c r="D833" s="117" t="s">
        <v>627</v>
      </c>
      <c r="E833" s="134" t="s">
        <v>254</v>
      </c>
      <c r="F833" s="134"/>
      <c r="G833" s="64">
        <f t="shared" si="284"/>
        <v>0</v>
      </c>
      <c r="H833" s="64">
        <f t="shared" si="284"/>
        <v>0</v>
      </c>
      <c r="I833" s="12">
        <f t="shared" si="278"/>
        <v>0</v>
      </c>
      <c r="J833" s="64">
        <f t="shared" si="284"/>
        <v>0</v>
      </c>
      <c r="K833" s="64">
        <f t="shared" si="284"/>
        <v>0</v>
      </c>
    </row>
    <row r="834" spans="1:11" s="50" customFormat="1" hidden="1">
      <c r="A834" s="108" t="s">
        <v>255</v>
      </c>
      <c r="B834" s="18" t="s">
        <v>243</v>
      </c>
      <c r="C834" s="18" t="s">
        <v>270</v>
      </c>
      <c r="D834" s="117" t="s">
        <v>627</v>
      </c>
      <c r="E834" s="134" t="s">
        <v>256</v>
      </c>
      <c r="F834" s="134"/>
      <c r="G834" s="64">
        <f t="shared" si="284"/>
        <v>0</v>
      </c>
      <c r="H834" s="64">
        <f t="shared" si="284"/>
        <v>0</v>
      </c>
      <c r="I834" s="12">
        <f t="shared" si="278"/>
        <v>0</v>
      </c>
      <c r="J834" s="64">
        <f t="shared" si="284"/>
        <v>0</v>
      </c>
      <c r="K834" s="64">
        <f t="shared" si="284"/>
        <v>0</v>
      </c>
    </row>
    <row r="835" spans="1:11" s="50" customFormat="1" hidden="1">
      <c r="A835" s="108" t="s">
        <v>18</v>
      </c>
      <c r="B835" s="18" t="s">
        <v>243</v>
      </c>
      <c r="C835" s="18" t="s">
        <v>270</v>
      </c>
      <c r="D835" s="117" t="s">
        <v>627</v>
      </c>
      <c r="E835" s="134" t="s">
        <v>256</v>
      </c>
      <c r="F835" s="134" t="s">
        <v>10</v>
      </c>
      <c r="G835" s="64">
        <f>'[1]Бюджет 2025 г 1 чтение'!$H$979</f>
        <v>0</v>
      </c>
      <c r="H835" s="64"/>
      <c r="I835" s="12">
        <f t="shared" si="278"/>
        <v>0</v>
      </c>
      <c r="J835" s="22">
        <f>'[1]Бюджет 2025 г 1 чтение'!$I$979</f>
        <v>0</v>
      </c>
      <c r="K835" s="22">
        <f>'[1]Бюджет 2025 г 1 чтение'!$J$979</f>
        <v>0</v>
      </c>
    </row>
    <row r="836" spans="1:11" ht="15" customHeight="1">
      <c r="A836" s="31" t="s">
        <v>309</v>
      </c>
      <c r="B836" s="14" t="s">
        <v>243</v>
      </c>
      <c r="C836" s="14" t="s">
        <v>310</v>
      </c>
      <c r="D836" s="30"/>
      <c r="E836" s="18"/>
      <c r="F836" s="18"/>
      <c r="G836" s="15">
        <f>G837+G897+G880</f>
        <v>13300.2</v>
      </c>
      <c r="H836" s="15">
        <f>H837+H897+H880</f>
        <v>37.4</v>
      </c>
      <c r="I836" s="12">
        <f t="shared" si="278"/>
        <v>13337.6</v>
      </c>
      <c r="J836" s="15">
        <f>J837+J897+J880</f>
        <v>11871</v>
      </c>
      <c r="K836" s="15">
        <f>K837+K897+K880</f>
        <v>11618.7</v>
      </c>
    </row>
    <row r="837" spans="1:11" ht="26.25" customHeight="1">
      <c r="A837" s="13" t="s">
        <v>246</v>
      </c>
      <c r="B837" s="14" t="s">
        <v>243</v>
      </c>
      <c r="C837" s="14" t="s">
        <v>310</v>
      </c>
      <c r="D837" s="32" t="s">
        <v>247</v>
      </c>
      <c r="E837" s="14"/>
      <c r="F837" s="14"/>
      <c r="G837" s="16">
        <f>G838</f>
        <v>7300.2</v>
      </c>
      <c r="H837" s="16">
        <f>H838</f>
        <v>37.4</v>
      </c>
      <c r="I837" s="12">
        <f t="shared" si="278"/>
        <v>7337.5999999999995</v>
      </c>
      <c r="J837" s="16">
        <f t="shared" ref="J837:K837" si="285">J838</f>
        <v>5871</v>
      </c>
      <c r="K837" s="16">
        <f t="shared" si="285"/>
        <v>6618.7</v>
      </c>
    </row>
    <row r="838" spans="1:11" ht="36" customHeight="1">
      <c r="A838" s="13" t="s">
        <v>248</v>
      </c>
      <c r="B838" s="14" t="s">
        <v>243</v>
      </c>
      <c r="C838" s="14" t="s">
        <v>310</v>
      </c>
      <c r="D838" s="32" t="s">
        <v>249</v>
      </c>
      <c r="E838" s="14"/>
      <c r="F838" s="14"/>
      <c r="G838" s="16">
        <f>G839</f>
        <v>7300.2</v>
      </c>
      <c r="H838" s="16">
        <f>H839</f>
        <v>37.4</v>
      </c>
      <c r="I838" s="12">
        <f t="shared" si="278"/>
        <v>7337.5999999999995</v>
      </c>
      <c r="J838" s="16">
        <f>J839</f>
        <v>5871</v>
      </c>
      <c r="K838" s="16">
        <f>K839</f>
        <v>6618.7</v>
      </c>
    </row>
    <row r="839" spans="1:11" ht="48" customHeight="1">
      <c r="A839" s="53" t="s">
        <v>562</v>
      </c>
      <c r="B839" s="34" t="s">
        <v>243</v>
      </c>
      <c r="C839" s="34" t="s">
        <v>310</v>
      </c>
      <c r="D839" s="35" t="s">
        <v>311</v>
      </c>
      <c r="E839" s="25"/>
      <c r="F839" s="25"/>
      <c r="G839" s="16">
        <f>G844+G876+G869+G856+G848+G852+G840</f>
        <v>7300.2</v>
      </c>
      <c r="H839" s="16">
        <f>H844+H876+H869+H856+H848+H852+H840</f>
        <v>37.4</v>
      </c>
      <c r="I839" s="12">
        <f t="shared" si="278"/>
        <v>7337.5999999999995</v>
      </c>
      <c r="J839" s="16">
        <f t="shared" ref="J839:K839" si="286">J844+J876+J869+J856+J848+J852+J840</f>
        <v>5871</v>
      </c>
      <c r="K839" s="16">
        <f t="shared" si="286"/>
        <v>6618.7</v>
      </c>
    </row>
    <row r="840" spans="1:11" ht="48" customHeight="1">
      <c r="A840" s="108" t="s">
        <v>641</v>
      </c>
      <c r="B840" s="18" t="s">
        <v>243</v>
      </c>
      <c r="C840" s="18" t="s">
        <v>310</v>
      </c>
      <c r="D840" s="117" t="s">
        <v>626</v>
      </c>
      <c r="E840" s="134"/>
      <c r="F840" s="134"/>
      <c r="G840" s="130">
        <f t="shared" ref="G840:H842" si="287">G841</f>
        <v>0</v>
      </c>
      <c r="H840" s="130">
        <f t="shared" si="287"/>
        <v>0</v>
      </c>
      <c r="I840" s="12">
        <f t="shared" si="278"/>
        <v>0</v>
      </c>
      <c r="J840" s="130">
        <f>J841</f>
        <v>0</v>
      </c>
      <c r="K840" s="130">
        <f>K841</f>
        <v>0</v>
      </c>
    </row>
    <row r="841" spans="1:11" ht="36.75" customHeight="1">
      <c r="A841" s="108" t="s">
        <v>306</v>
      </c>
      <c r="B841" s="18" t="s">
        <v>243</v>
      </c>
      <c r="C841" s="18" t="s">
        <v>310</v>
      </c>
      <c r="D841" s="117" t="s">
        <v>626</v>
      </c>
      <c r="E841" s="134" t="s">
        <v>254</v>
      </c>
      <c r="F841" s="134"/>
      <c r="G841" s="130">
        <f t="shared" si="287"/>
        <v>0</v>
      </c>
      <c r="H841" s="130">
        <f t="shared" si="287"/>
        <v>0</v>
      </c>
      <c r="I841" s="12">
        <f t="shared" si="278"/>
        <v>0</v>
      </c>
      <c r="J841" s="130">
        <f>J842</f>
        <v>0</v>
      </c>
      <c r="K841" s="130"/>
    </row>
    <row r="842" spans="1:11">
      <c r="A842" s="108" t="s">
        <v>255</v>
      </c>
      <c r="B842" s="18" t="s">
        <v>243</v>
      </c>
      <c r="C842" s="18" t="s">
        <v>310</v>
      </c>
      <c r="D842" s="117" t="s">
        <v>626</v>
      </c>
      <c r="E842" s="134" t="s">
        <v>256</v>
      </c>
      <c r="F842" s="134"/>
      <c r="G842" s="130">
        <f t="shared" si="287"/>
        <v>0</v>
      </c>
      <c r="H842" s="130">
        <f t="shared" si="287"/>
        <v>0</v>
      </c>
      <c r="I842" s="12">
        <f t="shared" si="278"/>
        <v>0</v>
      </c>
      <c r="J842" s="130">
        <f>J843</f>
        <v>0</v>
      </c>
      <c r="K842" s="130"/>
    </row>
    <row r="843" spans="1:11" ht="14.25" customHeight="1">
      <c r="A843" s="108" t="s">
        <v>18</v>
      </c>
      <c r="B843" s="18" t="s">
        <v>243</v>
      </c>
      <c r="C843" s="18" t="s">
        <v>310</v>
      </c>
      <c r="D843" s="117" t="s">
        <v>626</v>
      </c>
      <c r="E843" s="134" t="s">
        <v>256</v>
      </c>
      <c r="F843" s="134" t="s">
        <v>10</v>
      </c>
      <c r="G843" s="130"/>
      <c r="H843" s="130"/>
      <c r="I843" s="12">
        <f t="shared" si="278"/>
        <v>0</v>
      </c>
      <c r="J843" s="130"/>
      <c r="K843" s="130"/>
    </row>
    <row r="844" spans="1:11" ht="24">
      <c r="A844" s="44" t="s">
        <v>312</v>
      </c>
      <c r="B844" s="18" t="s">
        <v>243</v>
      </c>
      <c r="C844" s="18" t="s">
        <v>310</v>
      </c>
      <c r="D844" s="30" t="s">
        <v>313</v>
      </c>
      <c r="E844" s="18"/>
      <c r="F844" s="18"/>
      <c r="G844" s="16">
        <f t="shared" ref="G844:K846" si="288">G845</f>
        <v>524.5</v>
      </c>
      <c r="H844" s="16">
        <f t="shared" si="288"/>
        <v>37.4</v>
      </c>
      <c r="I844" s="12">
        <f t="shared" si="278"/>
        <v>561.9</v>
      </c>
      <c r="J844" s="16">
        <f t="shared" si="288"/>
        <v>418</v>
      </c>
      <c r="K844" s="16">
        <f t="shared" si="288"/>
        <v>418</v>
      </c>
    </row>
    <row r="845" spans="1:11" ht="35.25" customHeight="1">
      <c r="A845" s="44" t="s">
        <v>306</v>
      </c>
      <c r="B845" s="18" t="s">
        <v>243</v>
      </c>
      <c r="C845" s="18" t="s">
        <v>310</v>
      </c>
      <c r="D845" s="30" t="s">
        <v>313</v>
      </c>
      <c r="E845" s="18" t="s">
        <v>254</v>
      </c>
      <c r="F845" s="18"/>
      <c r="G845" s="16">
        <f t="shared" si="288"/>
        <v>524.5</v>
      </c>
      <c r="H845" s="16">
        <f t="shared" si="288"/>
        <v>37.4</v>
      </c>
      <c r="I845" s="12">
        <f t="shared" si="278"/>
        <v>561.9</v>
      </c>
      <c r="J845" s="16">
        <f t="shared" si="288"/>
        <v>418</v>
      </c>
      <c r="K845" s="16">
        <f t="shared" si="288"/>
        <v>418</v>
      </c>
    </row>
    <row r="846" spans="1:11">
      <c r="A846" s="44" t="s">
        <v>255</v>
      </c>
      <c r="B846" s="18" t="s">
        <v>243</v>
      </c>
      <c r="C846" s="18" t="s">
        <v>310</v>
      </c>
      <c r="D846" s="30" t="s">
        <v>313</v>
      </c>
      <c r="E846" s="18" t="s">
        <v>256</v>
      </c>
      <c r="F846" s="18"/>
      <c r="G846" s="16">
        <f t="shared" si="288"/>
        <v>524.5</v>
      </c>
      <c r="H846" s="16">
        <f t="shared" si="288"/>
        <v>37.4</v>
      </c>
      <c r="I846" s="12">
        <f t="shared" si="278"/>
        <v>561.9</v>
      </c>
      <c r="J846" s="16">
        <f t="shared" si="288"/>
        <v>418</v>
      </c>
      <c r="K846" s="16">
        <f t="shared" si="288"/>
        <v>418</v>
      </c>
    </row>
    <row r="847" spans="1:11">
      <c r="A847" s="44" t="s">
        <v>16</v>
      </c>
      <c r="B847" s="18" t="s">
        <v>243</v>
      </c>
      <c r="C847" s="18" t="s">
        <v>310</v>
      </c>
      <c r="D847" s="30" t="s">
        <v>313</v>
      </c>
      <c r="E847" s="18" t="s">
        <v>256</v>
      </c>
      <c r="F847" s="18" t="s">
        <v>17</v>
      </c>
      <c r="G847" s="64">
        <v>524.5</v>
      </c>
      <c r="H847" s="64">
        <f>'[2]Поправки июль'!$I$1058</f>
        <v>37.4</v>
      </c>
      <c r="I847" s="12">
        <f t="shared" si="278"/>
        <v>561.9</v>
      </c>
      <c r="J847" s="22">
        <f>'[1]Бюджет 2025 г 1 чтение'!$I$1032</f>
        <v>418</v>
      </c>
      <c r="K847" s="22">
        <f>'[1]Бюджет 2025 г 1 чтение'!$J$1032</f>
        <v>418</v>
      </c>
    </row>
    <row r="848" spans="1:11" ht="25.5">
      <c r="A848" s="108" t="s">
        <v>263</v>
      </c>
      <c r="B848" s="134" t="s">
        <v>243</v>
      </c>
      <c r="C848" s="134" t="s">
        <v>310</v>
      </c>
      <c r="D848" s="117" t="s">
        <v>673</v>
      </c>
      <c r="E848" s="134"/>
      <c r="F848" s="134"/>
      <c r="G848" s="64">
        <f t="shared" ref="G848:H850" si="289">G849</f>
        <v>5118.7</v>
      </c>
      <c r="H848" s="64">
        <f t="shared" si="289"/>
        <v>0</v>
      </c>
      <c r="I848" s="12">
        <f t="shared" si="278"/>
        <v>5118.7</v>
      </c>
      <c r="J848" s="64">
        <f t="shared" ref="J848:K850" si="290">J849</f>
        <v>4620.5</v>
      </c>
      <c r="K848" s="64">
        <f t="shared" si="290"/>
        <v>5368.2</v>
      </c>
    </row>
    <row r="849" spans="1:11" ht="38.25">
      <c r="A849" s="108" t="s">
        <v>306</v>
      </c>
      <c r="B849" s="134" t="s">
        <v>243</v>
      </c>
      <c r="C849" s="134" t="s">
        <v>310</v>
      </c>
      <c r="D849" s="117" t="s">
        <v>673</v>
      </c>
      <c r="E849" s="134" t="s">
        <v>254</v>
      </c>
      <c r="F849" s="134"/>
      <c r="G849" s="64">
        <f t="shared" si="289"/>
        <v>5118.7</v>
      </c>
      <c r="H849" s="64">
        <f t="shared" si="289"/>
        <v>0</v>
      </c>
      <c r="I849" s="12">
        <f t="shared" si="278"/>
        <v>5118.7</v>
      </c>
      <c r="J849" s="64">
        <f t="shared" si="290"/>
        <v>4620.5</v>
      </c>
      <c r="K849" s="64">
        <f t="shared" si="290"/>
        <v>5368.2</v>
      </c>
    </row>
    <row r="850" spans="1:11">
      <c r="A850" s="108" t="s">
        <v>255</v>
      </c>
      <c r="B850" s="134" t="s">
        <v>243</v>
      </c>
      <c r="C850" s="134" t="s">
        <v>310</v>
      </c>
      <c r="D850" s="117" t="s">
        <v>673</v>
      </c>
      <c r="E850" s="134" t="s">
        <v>256</v>
      </c>
      <c r="F850" s="134"/>
      <c r="G850" s="64">
        <f t="shared" si="289"/>
        <v>5118.7</v>
      </c>
      <c r="H850" s="64">
        <f t="shared" si="289"/>
        <v>0</v>
      </c>
      <c r="I850" s="12">
        <f t="shared" si="278"/>
        <v>5118.7</v>
      </c>
      <c r="J850" s="64">
        <f t="shared" si="290"/>
        <v>4620.5</v>
      </c>
      <c r="K850" s="64">
        <f t="shared" si="290"/>
        <v>5368.2</v>
      </c>
    </row>
    <row r="851" spans="1:11">
      <c r="A851" s="108" t="s">
        <v>16</v>
      </c>
      <c r="B851" s="134" t="s">
        <v>243</v>
      </c>
      <c r="C851" s="134" t="s">
        <v>310</v>
      </c>
      <c r="D851" s="117" t="s">
        <v>673</v>
      </c>
      <c r="E851" s="134" t="s">
        <v>256</v>
      </c>
      <c r="F851" s="134" t="s">
        <v>17</v>
      </c>
      <c r="G851" s="64">
        <f>'[3]Бюджет 2025 г 2 чтение'!$H$1041</f>
        <v>5118.7</v>
      </c>
      <c r="H851" s="64"/>
      <c r="I851" s="12">
        <f t="shared" si="278"/>
        <v>5118.7</v>
      </c>
      <c r="J851" s="22">
        <f>'[3]Бюджет 2025 г 2 чтение'!$I$1041</f>
        <v>4620.5</v>
      </c>
      <c r="K851" s="22">
        <f>'[3]Бюджет 2025 г 2 чтение'!$J$1041</f>
        <v>5368.2</v>
      </c>
    </row>
    <row r="852" spans="1:11" ht="15" customHeight="1">
      <c r="A852" s="108" t="s">
        <v>265</v>
      </c>
      <c r="B852" s="134" t="s">
        <v>243</v>
      </c>
      <c r="C852" s="134" t="s">
        <v>310</v>
      </c>
      <c r="D852" s="117" t="s">
        <v>674</v>
      </c>
      <c r="E852" s="134"/>
      <c r="F852" s="134"/>
      <c r="G852" s="64">
        <f t="shared" ref="G852:H854" si="291">G853</f>
        <v>778</v>
      </c>
      <c r="H852" s="64">
        <f t="shared" si="291"/>
        <v>0</v>
      </c>
      <c r="I852" s="12">
        <f t="shared" si="278"/>
        <v>778</v>
      </c>
      <c r="J852" s="64">
        <f t="shared" ref="J852:K854" si="292">J853</f>
        <v>832.5</v>
      </c>
      <c r="K852" s="64">
        <f t="shared" si="292"/>
        <v>832.5</v>
      </c>
    </row>
    <row r="853" spans="1:11" ht="38.25">
      <c r="A853" s="108" t="s">
        <v>306</v>
      </c>
      <c r="B853" s="134" t="s">
        <v>243</v>
      </c>
      <c r="C853" s="134" t="s">
        <v>310</v>
      </c>
      <c r="D853" s="117" t="s">
        <v>674</v>
      </c>
      <c r="E853" s="134" t="s">
        <v>254</v>
      </c>
      <c r="F853" s="134"/>
      <c r="G853" s="64">
        <f t="shared" si="291"/>
        <v>778</v>
      </c>
      <c r="H853" s="64">
        <f t="shared" si="291"/>
        <v>0</v>
      </c>
      <c r="I853" s="12">
        <f t="shared" si="278"/>
        <v>778</v>
      </c>
      <c r="J853" s="64">
        <f t="shared" si="292"/>
        <v>832.5</v>
      </c>
      <c r="K853" s="64">
        <f t="shared" si="292"/>
        <v>832.5</v>
      </c>
    </row>
    <row r="854" spans="1:11">
      <c r="A854" s="108" t="s">
        <v>255</v>
      </c>
      <c r="B854" s="134" t="s">
        <v>243</v>
      </c>
      <c r="C854" s="134" t="s">
        <v>310</v>
      </c>
      <c r="D854" s="117" t="s">
        <v>674</v>
      </c>
      <c r="E854" s="134" t="s">
        <v>256</v>
      </c>
      <c r="F854" s="134"/>
      <c r="G854" s="64">
        <f t="shared" si="291"/>
        <v>778</v>
      </c>
      <c r="H854" s="64">
        <f t="shared" si="291"/>
        <v>0</v>
      </c>
      <c r="I854" s="12">
        <f t="shared" si="278"/>
        <v>778</v>
      </c>
      <c r="J854" s="64">
        <f t="shared" si="292"/>
        <v>832.5</v>
      </c>
      <c r="K854" s="64">
        <f t="shared" si="292"/>
        <v>832.5</v>
      </c>
    </row>
    <row r="855" spans="1:11">
      <c r="A855" s="108" t="s">
        <v>16</v>
      </c>
      <c r="B855" s="134" t="s">
        <v>243</v>
      </c>
      <c r="C855" s="134" t="s">
        <v>310</v>
      </c>
      <c r="D855" s="117" t="s">
        <v>674</v>
      </c>
      <c r="E855" s="134" t="s">
        <v>256</v>
      </c>
      <c r="F855" s="134" t="s">
        <v>17</v>
      </c>
      <c r="G855" s="64">
        <f>'[1]Бюджет 2025 г 1 чтение'!$H$1040</f>
        <v>778</v>
      </c>
      <c r="H855" s="64"/>
      <c r="I855" s="12">
        <f t="shared" si="278"/>
        <v>778</v>
      </c>
      <c r="J855" s="22">
        <f>'[1]Бюджет 2025 г 1 чтение'!$I$1040</f>
        <v>832.5</v>
      </c>
      <c r="K855" s="22">
        <f>'[1]Бюджет 2025 г 1 чтение'!$J$1040</f>
        <v>832.5</v>
      </c>
    </row>
    <row r="856" spans="1:11" ht="29.25" customHeight="1">
      <c r="A856" s="49" t="s">
        <v>664</v>
      </c>
      <c r="B856" s="134" t="s">
        <v>243</v>
      </c>
      <c r="C856" s="134" t="s">
        <v>310</v>
      </c>
      <c r="D856" s="117" t="s">
        <v>675</v>
      </c>
      <c r="E856" s="134"/>
      <c r="F856" s="134"/>
      <c r="G856" s="64">
        <f>G857+G866</f>
        <v>879</v>
      </c>
      <c r="H856" s="64">
        <f>H857+H866</f>
        <v>0</v>
      </c>
      <c r="I856" s="12">
        <f t="shared" si="278"/>
        <v>879</v>
      </c>
      <c r="J856" s="64">
        <f t="shared" ref="J856:K856" si="293">J857+J866</f>
        <v>0</v>
      </c>
      <c r="K856" s="64">
        <f t="shared" si="293"/>
        <v>0</v>
      </c>
    </row>
    <row r="857" spans="1:11" ht="38.25">
      <c r="A857" s="108" t="s">
        <v>306</v>
      </c>
      <c r="B857" s="134" t="s">
        <v>243</v>
      </c>
      <c r="C857" s="134" t="s">
        <v>310</v>
      </c>
      <c r="D857" s="117" t="s">
        <v>675</v>
      </c>
      <c r="E857" s="134" t="s">
        <v>254</v>
      </c>
      <c r="F857" s="134"/>
      <c r="G857" s="64">
        <f>G858+G860+G862+G864</f>
        <v>879</v>
      </c>
      <c r="H857" s="64">
        <f>H858+H860+H862+H864</f>
        <v>0</v>
      </c>
      <c r="I857" s="12">
        <f t="shared" si="278"/>
        <v>879</v>
      </c>
      <c r="J857" s="64">
        <f t="shared" ref="J857:K857" si="294">J858+J860+J862+J864</f>
        <v>0</v>
      </c>
      <c r="K857" s="64">
        <f t="shared" si="294"/>
        <v>0</v>
      </c>
    </row>
    <row r="858" spans="1:11">
      <c r="A858" s="108" t="s">
        <v>255</v>
      </c>
      <c r="B858" s="134" t="s">
        <v>243</v>
      </c>
      <c r="C858" s="134" t="s">
        <v>310</v>
      </c>
      <c r="D858" s="117" t="s">
        <v>675</v>
      </c>
      <c r="E858" s="134" t="s">
        <v>256</v>
      </c>
      <c r="F858" s="134"/>
      <c r="G858" s="64">
        <f>G859</f>
        <v>879</v>
      </c>
      <c r="H858" s="64">
        <f>H859</f>
        <v>0</v>
      </c>
      <c r="I858" s="12">
        <f t="shared" si="278"/>
        <v>879</v>
      </c>
      <c r="J858" s="64">
        <f t="shared" ref="J858:K858" si="295">J859</f>
        <v>0</v>
      </c>
      <c r="K858" s="64">
        <f t="shared" si="295"/>
        <v>0</v>
      </c>
    </row>
    <row r="859" spans="1:11">
      <c r="A859" s="108" t="s">
        <v>16</v>
      </c>
      <c r="B859" s="134" t="s">
        <v>243</v>
      </c>
      <c r="C859" s="134" t="s">
        <v>310</v>
      </c>
      <c r="D859" s="117" t="s">
        <v>675</v>
      </c>
      <c r="E859" s="134" t="s">
        <v>256</v>
      </c>
      <c r="F859" s="134" t="s">
        <v>17</v>
      </c>
      <c r="G859" s="64">
        <f>'[1]Бюджет 2025 г 1 чтение'!$H$1044</f>
        <v>879</v>
      </c>
      <c r="H859" s="64"/>
      <c r="I859" s="12">
        <f t="shared" si="278"/>
        <v>879</v>
      </c>
      <c r="J859" s="22">
        <f>'[1]Бюджет 2025 г 1 чтение'!$I$1044</f>
        <v>0</v>
      </c>
      <c r="K859" s="22">
        <f>'[1]Бюджет 2025 г 1 чтение'!$J$1044</f>
        <v>0</v>
      </c>
    </row>
    <row r="860" spans="1:11" hidden="1">
      <c r="A860" s="126" t="s">
        <v>546</v>
      </c>
      <c r="B860" s="18" t="s">
        <v>243</v>
      </c>
      <c r="C860" s="18" t="s">
        <v>310</v>
      </c>
      <c r="D860" s="168" t="s">
        <v>550</v>
      </c>
      <c r="E860" s="169" t="s">
        <v>256</v>
      </c>
      <c r="F860" s="18"/>
      <c r="G860" s="64">
        <f>G861</f>
        <v>0</v>
      </c>
      <c r="H860" s="64">
        <f>H861</f>
        <v>0</v>
      </c>
      <c r="I860" s="12">
        <f t="shared" si="278"/>
        <v>0</v>
      </c>
      <c r="J860" s="22"/>
      <c r="K860" s="22"/>
    </row>
    <row r="861" spans="1:11" hidden="1">
      <c r="A861" s="125" t="s">
        <v>16</v>
      </c>
      <c r="B861" s="34" t="s">
        <v>243</v>
      </c>
      <c r="C861" s="34" t="s">
        <v>310</v>
      </c>
      <c r="D861" s="168" t="s">
        <v>550</v>
      </c>
      <c r="E861" s="169" t="s">
        <v>551</v>
      </c>
      <c r="F861" s="18" t="s">
        <v>17</v>
      </c>
      <c r="G861" s="64"/>
      <c r="H861" s="64"/>
      <c r="I861" s="12">
        <f t="shared" si="278"/>
        <v>0</v>
      </c>
      <c r="J861" s="22"/>
      <c r="K861" s="22"/>
    </row>
    <row r="862" spans="1:11" hidden="1">
      <c r="A862" s="126" t="s">
        <v>547</v>
      </c>
      <c r="B862" s="18" t="s">
        <v>243</v>
      </c>
      <c r="C862" s="18" t="s">
        <v>310</v>
      </c>
      <c r="D862" s="168" t="s">
        <v>550</v>
      </c>
      <c r="E862" s="169" t="s">
        <v>552</v>
      </c>
      <c r="F862" s="18"/>
      <c r="G862" s="64">
        <f>G863</f>
        <v>0</v>
      </c>
      <c r="H862" s="64">
        <f>H863</f>
        <v>0</v>
      </c>
      <c r="I862" s="12">
        <f t="shared" si="278"/>
        <v>0</v>
      </c>
      <c r="J862" s="22"/>
      <c r="K862" s="22"/>
    </row>
    <row r="863" spans="1:11" hidden="1">
      <c r="A863" s="125" t="s">
        <v>16</v>
      </c>
      <c r="B863" s="18" t="s">
        <v>243</v>
      </c>
      <c r="C863" s="18" t="s">
        <v>310</v>
      </c>
      <c r="D863" s="168" t="s">
        <v>550</v>
      </c>
      <c r="E863" s="169" t="s">
        <v>553</v>
      </c>
      <c r="F863" s="18" t="s">
        <v>17</v>
      </c>
      <c r="G863" s="64"/>
      <c r="H863" s="64"/>
      <c r="I863" s="12">
        <f t="shared" si="278"/>
        <v>0</v>
      </c>
      <c r="J863" s="22"/>
      <c r="K863" s="22"/>
    </row>
    <row r="864" spans="1:11" ht="76.5" hidden="1">
      <c r="A864" s="74" t="s">
        <v>548</v>
      </c>
      <c r="B864" s="18" t="s">
        <v>243</v>
      </c>
      <c r="C864" s="18" t="s">
        <v>310</v>
      </c>
      <c r="D864" s="168" t="s">
        <v>550</v>
      </c>
      <c r="E864" s="169" t="s">
        <v>554</v>
      </c>
      <c r="F864" s="18"/>
      <c r="G864" s="64">
        <f>G865</f>
        <v>0</v>
      </c>
      <c r="H864" s="64">
        <f>H865</f>
        <v>0</v>
      </c>
      <c r="I864" s="12">
        <f t="shared" si="278"/>
        <v>0</v>
      </c>
      <c r="J864" s="22"/>
      <c r="K864" s="22"/>
    </row>
    <row r="865" spans="1:11" hidden="1">
      <c r="A865" s="125" t="s">
        <v>16</v>
      </c>
      <c r="B865" s="18" t="s">
        <v>243</v>
      </c>
      <c r="C865" s="18" t="s">
        <v>310</v>
      </c>
      <c r="D865" s="168" t="s">
        <v>313</v>
      </c>
      <c r="E865" s="169" t="s">
        <v>555</v>
      </c>
      <c r="F865" s="18" t="s">
        <v>17</v>
      </c>
      <c r="G865" s="64"/>
      <c r="H865" s="64"/>
      <c r="I865" s="12">
        <f t="shared" si="278"/>
        <v>0</v>
      </c>
      <c r="J865" s="22"/>
      <c r="K865" s="22"/>
    </row>
    <row r="866" spans="1:11" hidden="1">
      <c r="A866" s="74" t="s">
        <v>56</v>
      </c>
      <c r="B866" s="18" t="s">
        <v>243</v>
      </c>
      <c r="C866" s="18" t="s">
        <v>310</v>
      </c>
      <c r="D866" s="168" t="s">
        <v>550</v>
      </c>
      <c r="E866" s="169" t="s">
        <v>57</v>
      </c>
      <c r="F866" s="18"/>
      <c r="G866" s="64">
        <f>G867</f>
        <v>0</v>
      </c>
      <c r="H866" s="64">
        <f>H867</f>
        <v>0</v>
      </c>
      <c r="I866" s="12">
        <f t="shared" si="278"/>
        <v>0</v>
      </c>
      <c r="J866" s="22"/>
      <c r="K866" s="22"/>
    </row>
    <row r="867" spans="1:11" ht="63.75" hidden="1">
      <c r="A867" s="74" t="s">
        <v>549</v>
      </c>
      <c r="B867" s="18" t="s">
        <v>243</v>
      </c>
      <c r="C867" s="18" t="s">
        <v>310</v>
      </c>
      <c r="D867" s="168" t="s">
        <v>550</v>
      </c>
      <c r="E867" s="169" t="s">
        <v>556</v>
      </c>
      <c r="F867" s="18"/>
      <c r="G867" s="64">
        <f>G868</f>
        <v>0</v>
      </c>
      <c r="H867" s="64">
        <f>H868</f>
        <v>0</v>
      </c>
      <c r="I867" s="12">
        <f t="shared" si="278"/>
        <v>0</v>
      </c>
      <c r="J867" s="22"/>
      <c r="K867" s="22"/>
    </row>
    <row r="868" spans="1:11" hidden="1">
      <c r="A868" s="125" t="s">
        <v>16</v>
      </c>
      <c r="B868" s="18" t="s">
        <v>243</v>
      </c>
      <c r="C868" s="18" t="s">
        <v>310</v>
      </c>
      <c r="D868" s="168" t="s">
        <v>550</v>
      </c>
      <c r="E868" s="169" t="s">
        <v>556</v>
      </c>
      <c r="F868" s="18" t="s">
        <v>17</v>
      </c>
      <c r="G868" s="64"/>
      <c r="H868" s="64"/>
      <c r="I868" s="12">
        <f t="shared" si="278"/>
        <v>0</v>
      </c>
      <c r="J868" s="22"/>
      <c r="K868" s="22"/>
    </row>
    <row r="869" spans="1:11" ht="38.25" hidden="1">
      <c r="A869" s="108" t="s">
        <v>519</v>
      </c>
      <c r="B869" s="18" t="s">
        <v>243</v>
      </c>
      <c r="C869" s="18" t="s">
        <v>310</v>
      </c>
      <c r="D869" s="30" t="s">
        <v>520</v>
      </c>
      <c r="E869" s="18"/>
      <c r="F869" s="18"/>
      <c r="G869" s="64">
        <f t="shared" ref="G869:K871" si="296">G870</f>
        <v>0</v>
      </c>
      <c r="H869" s="64">
        <f t="shared" si="296"/>
        <v>0</v>
      </c>
      <c r="I869" s="12">
        <f t="shared" si="278"/>
        <v>0</v>
      </c>
      <c r="J869" s="64">
        <f t="shared" si="296"/>
        <v>0</v>
      </c>
      <c r="K869" s="64">
        <f t="shared" si="296"/>
        <v>0</v>
      </c>
    </row>
    <row r="870" spans="1:11" ht="51.75" hidden="1" customHeight="1">
      <c r="A870" s="44" t="s">
        <v>563</v>
      </c>
      <c r="B870" s="18" t="s">
        <v>243</v>
      </c>
      <c r="C870" s="18" t="s">
        <v>310</v>
      </c>
      <c r="D870" s="35" t="s">
        <v>510</v>
      </c>
      <c r="E870" s="18"/>
      <c r="F870" s="18"/>
      <c r="G870" s="19">
        <f t="shared" si="296"/>
        <v>0</v>
      </c>
      <c r="H870" s="19">
        <f t="shared" si="296"/>
        <v>0</v>
      </c>
      <c r="I870" s="12">
        <f t="shared" si="278"/>
        <v>0</v>
      </c>
      <c r="J870" s="19">
        <f t="shared" si="296"/>
        <v>0</v>
      </c>
      <c r="K870" s="19">
        <f t="shared" si="296"/>
        <v>0</v>
      </c>
    </row>
    <row r="871" spans="1:11" ht="36" hidden="1">
      <c r="A871" s="44" t="s">
        <v>306</v>
      </c>
      <c r="B871" s="18" t="s">
        <v>243</v>
      </c>
      <c r="C871" s="18" t="s">
        <v>310</v>
      </c>
      <c r="D871" s="35" t="s">
        <v>510</v>
      </c>
      <c r="E871" s="18" t="s">
        <v>254</v>
      </c>
      <c r="F871" s="18"/>
      <c r="G871" s="19">
        <f t="shared" si="296"/>
        <v>0</v>
      </c>
      <c r="H871" s="19">
        <f t="shared" si="296"/>
        <v>0</v>
      </c>
      <c r="I871" s="12">
        <f t="shared" si="278"/>
        <v>0</v>
      </c>
      <c r="J871" s="19">
        <f t="shared" si="296"/>
        <v>0</v>
      </c>
      <c r="K871" s="19">
        <f t="shared" si="296"/>
        <v>0</v>
      </c>
    </row>
    <row r="872" spans="1:11" hidden="1">
      <c r="A872" s="44" t="s">
        <v>255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/>
      <c r="G872" s="19">
        <f>G875+G873+G874</f>
        <v>0</v>
      </c>
      <c r="H872" s="19">
        <f>H875+H873+H874</f>
        <v>0</v>
      </c>
      <c r="I872" s="12">
        <f t="shared" si="278"/>
        <v>0</v>
      </c>
      <c r="J872" s="19">
        <f t="shared" ref="J872:K872" si="297">J875+J873+J874</f>
        <v>0</v>
      </c>
      <c r="K872" s="19">
        <f t="shared" si="297"/>
        <v>0</v>
      </c>
    </row>
    <row r="873" spans="1:11" hidden="1">
      <c r="A873" s="44" t="s">
        <v>276</v>
      </c>
      <c r="B873" s="18" t="s">
        <v>243</v>
      </c>
      <c r="C873" s="18" t="s">
        <v>310</v>
      </c>
      <c r="D873" s="35" t="s">
        <v>510</v>
      </c>
      <c r="E873" s="18" t="s">
        <v>256</v>
      </c>
      <c r="F873" s="18" t="s">
        <v>17</v>
      </c>
      <c r="G873" s="19"/>
      <c r="H873" s="19"/>
      <c r="I873" s="12">
        <f t="shared" si="278"/>
        <v>0</v>
      </c>
      <c r="J873" s="19"/>
      <c r="K873" s="19"/>
    </row>
    <row r="874" spans="1:11" hidden="1">
      <c r="A874" s="44" t="s">
        <v>18</v>
      </c>
      <c r="B874" s="18" t="s">
        <v>243</v>
      </c>
      <c r="C874" s="18" t="s">
        <v>310</v>
      </c>
      <c r="D874" s="35" t="s">
        <v>510</v>
      </c>
      <c r="E874" s="18" t="s">
        <v>256</v>
      </c>
      <c r="F874" s="18" t="s">
        <v>10</v>
      </c>
      <c r="G874" s="19"/>
      <c r="H874" s="19"/>
      <c r="I874" s="12">
        <f t="shared" ref="I874:I937" si="298">G874+H874</f>
        <v>0</v>
      </c>
      <c r="J874" s="19"/>
      <c r="K874" s="19"/>
    </row>
    <row r="875" spans="1:11" hidden="1">
      <c r="A875" s="44" t="s">
        <v>19</v>
      </c>
      <c r="B875" s="18" t="s">
        <v>243</v>
      </c>
      <c r="C875" s="18" t="s">
        <v>310</v>
      </c>
      <c r="D875" s="35" t="s">
        <v>510</v>
      </c>
      <c r="E875" s="18" t="s">
        <v>256</v>
      </c>
      <c r="F875" s="18" t="s">
        <v>11</v>
      </c>
      <c r="G875" s="20"/>
      <c r="H875" s="20"/>
      <c r="I875" s="12">
        <f t="shared" si="298"/>
        <v>0</v>
      </c>
      <c r="J875" s="20"/>
      <c r="K875" s="26"/>
    </row>
    <row r="876" spans="1:11" ht="46.5" hidden="1" customHeight="1">
      <c r="A876" s="127" t="s">
        <v>605</v>
      </c>
      <c r="B876" s="18" t="s">
        <v>243</v>
      </c>
      <c r="C876" s="18" t="s">
        <v>310</v>
      </c>
      <c r="D876" s="30" t="s">
        <v>314</v>
      </c>
      <c r="E876" s="18"/>
      <c r="F876" s="18"/>
      <c r="G876" s="16">
        <f t="shared" ref="G876:J878" si="299">G877</f>
        <v>0</v>
      </c>
      <c r="H876" s="16">
        <f t="shared" si="299"/>
        <v>0</v>
      </c>
      <c r="I876" s="12">
        <f t="shared" si="298"/>
        <v>0</v>
      </c>
      <c r="J876" s="16">
        <f t="shared" si="299"/>
        <v>0</v>
      </c>
      <c r="K876" s="26"/>
    </row>
    <row r="877" spans="1:11" ht="48" hidden="1" customHeight="1">
      <c r="A877" s="48" t="s">
        <v>259</v>
      </c>
      <c r="B877" s="18" t="s">
        <v>243</v>
      </c>
      <c r="C877" s="18" t="s">
        <v>310</v>
      </c>
      <c r="D877" s="30" t="s">
        <v>314</v>
      </c>
      <c r="E877" s="18" t="s">
        <v>254</v>
      </c>
      <c r="F877" s="18"/>
      <c r="G877" s="16">
        <f t="shared" si="299"/>
        <v>0</v>
      </c>
      <c r="H877" s="16">
        <f t="shared" si="299"/>
        <v>0</v>
      </c>
      <c r="I877" s="12">
        <f t="shared" si="298"/>
        <v>0</v>
      </c>
      <c r="J877" s="16">
        <f t="shared" si="299"/>
        <v>0</v>
      </c>
      <c r="K877" s="26"/>
    </row>
    <row r="878" spans="1:11" hidden="1">
      <c r="A878" s="48" t="s">
        <v>255</v>
      </c>
      <c r="B878" s="18" t="s">
        <v>243</v>
      </c>
      <c r="C878" s="18" t="s">
        <v>310</v>
      </c>
      <c r="D878" s="30" t="s">
        <v>314</v>
      </c>
      <c r="E878" s="18" t="s">
        <v>256</v>
      </c>
      <c r="F878" s="18"/>
      <c r="G878" s="16">
        <f t="shared" si="299"/>
        <v>0</v>
      </c>
      <c r="H878" s="16">
        <f t="shared" si="299"/>
        <v>0</v>
      </c>
      <c r="I878" s="12">
        <f t="shared" si="298"/>
        <v>0</v>
      </c>
      <c r="J878" s="16">
        <f t="shared" si="299"/>
        <v>0</v>
      </c>
      <c r="K878" s="26"/>
    </row>
    <row r="879" spans="1:11" hidden="1">
      <c r="A879" s="48" t="s">
        <v>18</v>
      </c>
      <c r="B879" s="18" t="s">
        <v>243</v>
      </c>
      <c r="C879" s="18" t="s">
        <v>310</v>
      </c>
      <c r="D879" s="30" t="s">
        <v>314</v>
      </c>
      <c r="E879" s="18" t="s">
        <v>256</v>
      </c>
      <c r="F879" s="18" t="s">
        <v>10</v>
      </c>
      <c r="G879" s="19"/>
      <c r="H879" s="19"/>
      <c r="I879" s="12">
        <f t="shared" si="298"/>
        <v>0</v>
      </c>
      <c r="J879" s="20"/>
      <c r="K879" s="26"/>
    </row>
    <row r="880" spans="1:11" ht="25.5">
      <c r="A880" s="105" t="s">
        <v>25</v>
      </c>
      <c r="B880" s="137" t="s">
        <v>243</v>
      </c>
      <c r="C880" s="137" t="s">
        <v>310</v>
      </c>
      <c r="D880" s="139" t="s">
        <v>26</v>
      </c>
      <c r="E880" s="137"/>
      <c r="F880" s="137"/>
      <c r="G880" s="64">
        <f>G885+G889+G893+G881</f>
        <v>0</v>
      </c>
      <c r="H880" s="64">
        <f>H885+H889+H893+H881</f>
        <v>0</v>
      </c>
      <c r="I880" s="12">
        <f t="shared" si="298"/>
        <v>0</v>
      </c>
      <c r="J880" s="64">
        <f t="shared" ref="J880:K880" si="300">J885+J889+J893+J881</f>
        <v>0</v>
      </c>
      <c r="K880" s="64">
        <f t="shared" si="300"/>
        <v>0</v>
      </c>
    </row>
    <row r="881" spans="1:11" ht="77.25" hidden="1" customHeight="1">
      <c r="A881" s="108" t="s">
        <v>642</v>
      </c>
      <c r="B881" s="134" t="s">
        <v>243</v>
      </c>
      <c r="C881" s="134" t="s">
        <v>310</v>
      </c>
      <c r="D881" s="117" t="s">
        <v>627</v>
      </c>
      <c r="E881" s="134"/>
      <c r="F881" s="134"/>
      <c r="G881" s="64">
        <f t="shared" ref="G881:K883" si="301">G882</f>
        <v>0</v>
      </c>
      <c r="H881" s="64">
        <f t="shared" si="301"/>
        <v>0</v>
      </c>
      <c r="I881" s="12">
        <f t="shared" si="298"/>
        <v>0</v>
      </c>
      <c r="J881" s="64">
        <f t="shared" si="301"/>
        <v>0</v>
      </c>
      <c r="K881" s="64">
        <f t="shared" si="301"/>
        <v>0</v>
      </c>
    </row>
    <row r="882" spans="1:11" ht="38.25" hidden="1">
      <c r="A882" s="108" t="s">
        <v>306</v>
      </c>
      <c r="B882" s="134" t="s">
        <v>243</v>
      </c>
      <c r="C882" s="134" t="s">
        <v>310</v>
      </c>
      <c r="D882" s="117" t="s">
        <v>627</v>
      </c>
      <c r="E882" s="134" t="s">
        <v>254</v>
      </c>
      <c r="F882" s="134"/>
      <c r="G882" s="64">
        <f t="shared" si="301"/>
        <v>0</v>
      </c>
      <c r="H882" s="64">
        <f t="shared" si="301"/>
        <v>0</v>
      </c>
      <c r="I882" s="12">
        <f t="shared" si="298"/>
        <v>0</v>
      </c>
      <c r="J882" s="64">
        <f t="shared" si="301"/>
        <v>0</v>
      </c>
      <c r="K882" s="64">
        <f t="shared" si="301"/>
        <v>0</v>
      </c>
    </row>
    <row r="883" spans="1:11" hidden="1">
      <c r="A883" s="108" t="s">
        <v>255</v>
      </c>
      <c r="B883" s="134" t="s">
        <v>243</v>
      </c>
      <c r="C883" s="134" t="s">
        <v>310</v>
      </c>
      <c r="D883" s="117" t="s">
        <v>627</v>
      </c>
      <c r="E883" s="134" t="s">
        <v>256</v>
      </c>
      <c r="F883" s="134"/>
      <c r="G883" s="64">
        <f t="shared" si="301"/>
        <v>0</v>
      </c>
      <c r="H883" s="64">
        <f t="shared" si="301"/>
        <v>0</v>
      </c>
      <c r="I883" s="12">
        <f t="shared" si="298"/>
        <v>0</v>
      </c>
      <c r="J883" s="64">
        <f t="shared" si="301"/>
        <v>0</v>
      </c>
      <c r="K883" s="64">
        <f t="shared" si="301"/>
        <v>0</v>
      </c>
    </row>
    <row r="884" spans="1:11" hidden="1">
      <c r="A884" s="108" t="s">
        <v>18</v>
      </c>
      <c r="B884" s="134" t="s">
        <v>243</v>
      </c>
      <c r="C884" s="134" t="s">
        <v>310</v>
      </c>
      <c r="D884" s="117" t="s">
        <v>627</v>
      </c>
      <c r="E884" s="134" t="s">
        <v>256</v>
      </c>
      <c r="F884" s="134" t="s">
        <v>10</v>
      </c>
      <c r="G884" s="64"/>
      <c r="H884" s="64"/>
      <c r="I884" s="12">
        <f t="shared" si="298"/>
        <v>0</v>
      </c>
      <c r="J884" s="22"/>
      <c r="K884" s="22"/>
    </row>
    <row r="885" spans="1:11" ht="25.5" hidden="1">
      <c r="A885" s="108" t="s">
        <v>312</v>
      </c>
      <c r="B885" s="134" t="s">
        <v>243</v>
      </c>
      <c r="C885" s="134" t="s">
        <v>310</v>
      </c>
      <c r="D885" s="117" t="s">
        <v>351</v>
      </c>
      <c r="E885" s="134"/>
      <c r="F885" s="134"/>
      <c r="G885" s="64">
        <f t="shared" ref="G885:K887" si="302">G886</f>
        <v>0</v>
      </c>
      <c r="H885" s="64">
        <f t="shared" si="302"/>
        <v>0</v>
      </c>
      <c r="I885" s="12">
        <f t="shared" si="298"/>
        <v>0</v>
      </c>
      <c r="J885" s="64">
        <f t="shared" si="302"/>
        <v>0</v>
      </c>
      <c r="K885" s="64">
        <f t="shared" si="302"/>
        <v>0</v>
      </c>
    </row>
    <row r="886" spans="1:11" ht="38.25" hidden="1">
      <c r="A886" s="108" t="s">
        <v>306</v>
      </c>
      <c r="B886" s="134" t="s">
        <v>243</v>
      </c>
      <c r="C886" s="134" t="s">
        <v>310</v>
      </c>
      <c r="D886" s="117" t="s">
        <v>351</v>
      </c>
      <c r="E886" s="134" t="s">
        <v>254</v>
      </c>
      <c r="F886" s="134"/>
      <c r="G886" s="64">
        <f t="shared" si="302"/>
        <v>0</v>
      </c>
      <c r="H886" s="64">
        <f t="shared" si="302"/>
        <v>0</v>
      </c>
      <c r="I886" s="12">
        <f t="shared" si="298"/>
        <v>0</v>
      </c>
      <c r="J886" s="64">
        <f t="shared" si="302"/>
        <v>0</v>
      </c>
      <c r="K886" s="64">
        <f t="shared" si="302"/>
        <v>0</v>
      </c>
    </row>
    <row r="887" spans="1:11" hidden="1">
      <c r="A887" s="108" t="s">
        <v>255</v>
      </c>
      <c r="B887" s="134" t="s">
        <v>243</v>
      </c>
      <c r="C887" s="134" t="s">
        <v>310</v>
      </c>
      <c r="D887" s="117" t="s">
        <v>351</v>
      </c>
      <c r="E887" s="134" t="s">
        <v>256</v>
      </c>
      <c r="F887" s="134"/>
      <c r="G887" s="64">
        <f t="shared" si="302"/>
        <v>0</v>
      </c>
      <c r="H887" s="64">
        <f t="shared" si="302"/>
        <v>0</v>
      </c>
      <c r="I887" s="12">
        <f t="shared" si="298"/>
        <v>0</v>
      </c>
      <c r="J887" s="64">
        <f t="shared" si="302"/>
        <v>0</v>
      </c>
      <c r="K887" s="64">
        <f t="shared" si="302"/>
        <v>0</v>
      </c>
    </row>
    <row r="888" spans="1:11" hidden="1">
      <c r="A888" s="108" t="s">
        <v>16</v>
      </c>
      <c r="B888" s="134" t="s">
        <v>243</v>
      </c>
      <c r="C888" s="134" t="s">
        <v>310</v>
      </c>
      <c r="D888" s="117" t="s">
        <v>351</v>
      </c>
      <c r="E888" s="134" t="s">
        <v>256</v>
      </c>
      <c r="F888" s="134" t="s">
        <v>17</v>
      </c>
      <c r="G888" s="64">
        <f>'[1]Бюджет 2025 г 1 чтение'!$H$1070</f>
        <v>0</v>
      </c>
      <c r="H888" s="64"/>
      <c r="I888" s="12">
        <f t="shared" si="298"/>
        <v>0</v>
      </c>
      <c r="J888" s="22">
        <f>'[1]Бюджет 2025 г 1 чтение'!$I$1070</f>
        <v>0</v>
      </c>
      <c r="K888" s="22">
        <f>'[1]Бюджет 2025 г 1 чтение'!$J$1070</f>
        <v>0</v>
      </c>
    </row>
    <row r="889" spans="1:11" ht="25.5" hidden="1">
      <c r="A889" s="108" t="s">
        <v>263</v>
      </c>
      <c r="B889" s="134" t="s">
        <v>243</v>
      </c>
      <c r="C889" s="134" t="s">
        <v>310</v>
      </c>
      <c r="D889" s="117" t="s">
        <v>580</v>
      </c>
      <c r="E889" s="134"/>
      <c r="F889" s="134"/>
      <c r="G889" s="64">
        <f t="shared" ref="G889:H891" si="303">G890</f>
        <v>0</v>
      </c>
      <c r="H889" s="64">
        <f t="shared" si="303"/>
        <v>0</v>
      </c>
      <c r="I889" s="12">
        <f t="shared" si="298"/>
        <v>0</v>
      </c>
      <c r="J889" s="64">
        <f t="shared" ref="J889:K891" si="304">J890</f>
        <v>0</v>
      </c>
      <c r="K889" s="64">
        <f t="shared" si="304"/>
        <v>0</v>
      </c>
    </row>
    <row r="890" spans="1:11" ht="38.25" hidden="1">
      <c r="A890" s="108" t="s">
        <v>306</v>
      </c>
      <c r="B890" s="134" t="s">
        <v>243</v>
      </c>
      <c r="C890" s="134" t="s">
        <v>310</v>
      </c>
      <c r="D890" s="117" t="s">
        <v>580</v>
      </c>
      <c r="E890" s="134" t="s">
        <v>254</v>
      </c>
      <c r="F890" s="134"/>
      <c r="G890" s="64">
        <f t="shared" si="303"/>
        <v>0</v>
      </c>
      <c r="H890" s="64">
        <f t="shared" si="303"/>
        <v>0</v>
      </c>
      <c r="I890" s="12">
        <f t="shared" si="298"/>
        <v>0</v>
      </c>
      <c r="J890" s="64">
        <f t="shared" si="304"/>
        <v>0</v>
      </c>
      <c r="K890" s="64">
        <f t="shared" si="304"/>
        <v>0</v>
      </c>
    </row>
    <row r="891" spans="1:11" hidden="1">
      <c r="A891" s="108" t="s">
        <v>255</v>
      </c>
      <c r="B891" s="134" t="s">
        <v>243</v>
      </c>
      <c r="C891" s="134" t="s">
        <v>310</v>
      </c>
      <c r="D891" s="117" t="s">
        <v>580</v>
      </c>
      <c r="E891" s="134" t="s">
        <v>256</v>
      </c>
      <c r="F891" s="134"/>
      <c r="G891" s="64">
        <f t="shared" si="303"/>
        <v>0</v>
      </c>
      <c r="H891" s="64">
        <f t="shared" si="303"/>
        <v>0</v>
      </c>
      <c r="I891" s="12">
        <f t="shared" si="298"/>
        <v>0</v>
      </c>
      <c r="J891" s="64">
        <f t="shared" si="304"/>
        <v>0</v>
      </c>
      <c r="K891" s="64">
        <f t="shared" si="304"/>
        <v>0</v>
      </c>
    </row>
    <row r="892" spans="1:11" hidden="1">
      <c r="A892" s="108" t="s">
        <v>16</v>
      </c>
      <c r="B892" s="134" t="s">
        <v>243</v>
      </c>
      <c r="C892" s="134" t="s">
        <v>310</v>
      </c>
      <c r="D892" s="117" t="s">
        <v>580</v>
      </c>
      <c r="E892" s="134" t="s">
        <v>256</v>
      </c>
      <c r="F892" s="134" t="s">
        <v>17</v>
      </c>
      <c r="G892" s="64">
        <f>'[1]Бюджет 2025 г 1 чтение'!$H$1074</f>
        <v>0</v>
      </c>
      <c r="H892" s="64"/>
      <c r="I892" s="12">
        <f t="shared" si="298"/>
        <v>0</v>
      </c>
      <c r="J892" s="22">
        <f>'[1]Бюджет 2025 г 1 чтение'!$I$1074</f>
        <v>0</v>
      </c>
      <c r="K892" s="22">
        <f>'[1]Бюджет 2025 г 1 чтение'!$J$1074</f>
        <v>0</v>
      </c>
    </row>
    <row r="893" spans="1:11" ht="13.5" hidden="1" customHeight="1">
      <c r="A893" s="108" t="s">
        <v>265</v>
      </c>
      <c r="B893" s="134" t="s">
        <v>243</v>
      </c>
      <c r="C893" s="134" t="s">
        <v>310</v>
      </c>
      <c r="D893" s="117" t="s">
        <v>581</v>
      </c>
      <c r="E893" s="134"/>
      <c r="F893" s="134"/>
      <c r="G893" s="64">
        <f t="shared" ref="G893:K895" si="305">G894</f>
        <v>0</v>
      </c>
      <c r="H893" s="64">
        <f t="shared" si="305"/>
        <v>0</v>
      </c>
      <c r="I893" s="12">
        <f t="shared" si="298"/>
        <v>0</v>
      </c>
      <c r="J893" s="64">
        <f t="shared" si="305"/>
        <v>0</v>
      </c>
      <c r="K893" s="64">
        <f t="shared" si="305"/>
        <v>0</v>
      </c>
    </row>
    <row r="894" spans="1:11" ht="38.25" hidden="1">
      <c r="A894" s="108" t="s">
        <v>306</v>
      </c>
      <c r="B894" s="134" t="s">
        <v>243</v>
      </c>
      <c r="C894" s="134" t="s">
        <v>310</v>
      </c>
      <c r="D894" s="117" t="s">
        <v>581</v>
      </c>
      <c r="E894" s="134" t="s">
        <v>254</v>
      </c>
      <c r="F894" s="134"/>
      <c r="G894" s="64">
        <f t="shared" si="305"/>
        <v>0</v>
      </c>
      <c r="H894" s="64">
        <f t="shared" si="305"/>
        <v>0</v>
      </c>
      <c r="I894" s="12">
        <f t="shared" si="298"/>
        <v>0</v>
      </c>
      <c r="J894" s="64">
        <f t="shared" si="305"/>
        <v>0</v>
      </c>
      <c r="K894" s="64">
        <f t="shared" si="305"/>
        <v>0</v>
      </c>
    </row>
    <row r="895" spans="1:11" hidden="1">
      <c r="A895" s="108" t="s">
        <v>255</v>
      </c>
      <c r="B895" s="134" t="s">
        <v>243</v>
      </c>
      <c r="C895" s="134" t="s">
        <v>310</v>
      </c>
      <c r="D895" s="117" t="s">
        <v>581</v>
      </c>
      <c r="E895" s="134" t="s">
        <v>256</v>
      </c>
      <c r="F895" s="134"/>
      <c r="G895" s="64">
        <f t="shared" si="305"/>
        <v>0</v>
      </c>
      <c r="H895" s="64">
        <f t="shared" si="305"/>
        <v>0</v>
      </c>
      <c r="I895" s="12">
        <f t="shared" si="298"/>
        <v>0</v>
      </c>
      <c r="J895" s="64">
        <f t="shared" si="305"/>
        <v>0</v>
      </c>
      <c r="K895" s="64">
        <f t="shared" si="305"/>
        <v>0</v>
      </c>
    </row>
    <row r="896" spans="1:11" hidden="1">
      <c r="A896" s="108" t="s">
        <v>16</v>
      </c>
      <c r="B896" s="134" t="s">
        <v>243</v>
      </c>
      <c r="C896" s="134" t="s">
        <v>310</v>
      </c>
      <c r="D896" s="117" t="s">
        <v>581</v>
      </c>
      <c r="E896" s="134" t="s">
        <v>256</v>
      </c>
      <c r="F896" s="134" t="s">
        <v>17</v>
      </c>
      <c r="G896" s="64">
        <f>'[1]Бюджет 2025 г 1 чтение'!$H$1082</f>
        <v>0</v>
      </c>
      <c r="H896" s="64"/>
      <c r="I896" s="12">
        <f t="shared" si="298"/>
        <v>0</v>
      </c>
      <c r="J896" s="22">
        <f>'[1]Бюджет 2025 г 1 чтение'!$I$1082</f>
        <v>0</v>
      </c>
      <c r="K896" s="22">
        <f>'[1]Бюджет 2025 г 1 чтение'!$J$1082</f>
        <v>0</v>
      </c>
    </row>
    <row r="897" spans="1:11" ht="59.25" customHeight="1">
      <c r="A897" s="31" t="s">
        <v>701</v>
      </c>
      <c r="B897" s="14" t="s">
        <v>243</v>
      </c>
      <c r="C897" s="14" t="s">
        <v>310</v>
      </c>
      <c r="D897" s="32" t="s">
        <v>316</v>
      </c>
      <c r="E897" s="14"/>
      <c r="F897" s="14"/>
      <c r="G897" s="15">
        <f t="shared" ref="G897:K898" si="306">G898</f>
        <v>6000</v>
      </c>
      <c r="H897" s="15">
        <f t="shared" si="306"/>
        <v>0</v>
      </c>
      <c r="I897" s="12">
        <f t="shared" si="298"/>
        <v>6000</v>
      </c>
      <c r="J897" s="15">
        <f t="shared" si="306"/>
        <v>6000</v>
      </c>
      <c r="K897" s="15">
        <f t="shared" si="306"/>
        <v>5000</v>
      </c>
    </row>
    <row r="898" spans="1:11" ht="36.75" customHeight="1">
      <c r="A898" s="104" t="s">
        <v>317</v>
      </c>
      <c r="B898" s="34" t="s">
        <v>243</v>
      </c>
      <c r="C898" s="34" t="s">
        <v>310</v>
      </c>
      <c r="D898" s="35" t="s">
        <v>318</v>
      </c>
      <c r="E898" s="34"/>
      <c r="F898" s="34"/>
      <c r="G898" s="36">
        <f t="shared" si="306"/>
        <v>6000</v>
      </c>
      <c r="H898" s="36">
        <f t="shared" si="306"/>
        <v>0</v>
      </c>
      <c r="I898" s="12">
        <f t="shared" si="298"/>
        <v>6000</v>
      </c>
      <c r="J898" s="36">
        <f t="shared" si="306"/>
        <v>6000</v>
      </c>
      <c r="K898" s="36">
        <f t="shared" si="306"/>
        <v>5000</v>
      </c>
    </row>
    <row r="899" spans="1:11" ht="36">
      <c r="A899" s="104" t="s">
        <v>319</v>
      </c>
      <c r="B899" s="34" t="s">
        <v>243</v>
      </c>
      <c r="C899" s="34" t="s">
        <v>310</v>
      </c>
      <c r="D899" s="35" t="s">
        <v>320</v>
      </c>
      <c r="E899" s="34"/>
      <c r="F899" s="34"/>
      <c r="G899" s="36">
        <f t="shared" ref="G899:K899" si="307">G900+G904+G910</f>
        <v>6000</v>
      </c>
      <c r="H899" s="36">
        <f t="shared" si="307"/>
        <v>0</v>
      </c>
      <c r="I899" s="12">
        <f t="shared" si="298"/>
        <v>6000</v>
      </c>
      <c r="J899" s="36">
        <f t="shared" si="307"/>
        <v>6000</v>
      </c>
      <c r="K899" s="36">
        <f t="shared" si="307"/>
        <v>5000</v>
      </c>
    </row>
    <row r="900" spans="1:11" ht="23.25" customHeight="1">
      <c r="A900" s="44" t="s">
        <v>321</v>
      </c>
      <c r="B900" s="18" t="s">
        <v>243</v>
      </c>
      <c r="C900" s="18" t="s">
        <v>310</v>
      </c>
      <c r="D900" s="30" t="s">
        <v>322</v>
      </c>
      <c r="E900" s="18"/>
      <c r="F900" s="18"/>
      <c r="G900" s="16">
        <f t="shared" ref="G900:K902" si="308">G901</f>
        <v>6000</v>
      </c>
      <c r="H900" s="16">
        <f t="shared" si="308"/>
        <v>0</v>
      </c>
      <c r="I900" s="12">
        <f t="shared" si="298"/>
        <v>6000</v>
      </c>
      <c r="J900" s="16">
        <f t="shared" si="308"/>
        <v>6000</v>
      </c>
      <c r="K900" s="16">
        <f t="shared" si="308"/>
        <v>5000</v>
      </c>
    </row>
    <row r="901" spans="1:11" ht="36" customHeight="1">
      <c r="A901" s="44" t="s">
        <v>306</v>
      </c>
      <c r="B901" s="18" t="s">
        <v>243</v>
      </c>
      <c r="C901" s="18" t="s">
        <v>310</v>
      </c>
      <c r="D901" s="30" t="s">
        <v>322</v>
      </c>
      <c r="E901" s="18" t="s">
        <v>254</v>
      </c>
      <c r="F901" s="18"/>
      <c r="G901" s="16">
        <f t="shared" si="308"/>
        <v>6000</v>
      </c>
      <c r="H901" s="16">
        <f t="shared" si="308"/>
        <v>0</v>
      </c>
      <c r="I901" s="12">
        <f t="shared" si="298"/>
        <v>6000</v>
      </c>
      <c r="J901" s="16">
        <f t="shared" si="308"/>
        <v>6000</v>
      </c>
      <c r="K901" s="16">
        <f t="shared" si="308"/>
        <v>5000</v>
      </c>
    </row>
    <row r="902" spans="1:11" ht="13.5" customHeight="1">
      <c r="A902" s="44" t="s">
        <v>255</v>
      </c>
      <c r="B902" s="18" t="s">
        <v>243</v>
      </c>
      <c r="C902" s="18" t="s">
        <v>310</v>
      </c>
      <c r="D902" s="30" t="s">
        <v>322</v>
      </c>
      <c r="E902" s="18" t="s">
        <v>256</v>
      </c>
      <c r="F902" s="18"/>
      <c r="G902" s="16">
        <f t="shared" si="308"/>
        <v>6000</v>
      </c>
      <c r="H902" s="16">
        <f t="shared" si="308"/>
        <v>0</v>
      </c>
      <c r="I902" s="12">
        <f t="shared" si="298"/>
        <v>6000</v>
      </c>
      <c r="J902" s="16">
        <f t="shared" si="308"/>
        <v>6000</v>
      </c>
      <c r="K902" s="16">
        <f t="shared" si="308"/>
        <v>5000</v>
      </c>
    </row>
    <row r="903" spans="1:11">
      <c r="A903" s="44" t="s">
        <v>16</v>
      </c>
      <c r="B903" s="18" t="s">
        <v>243</v>
      </c>
      <c r="C903" s="18" t="s">
        <v>310</v>
      </c>
      <c r="D903" s="30" t="s">
        <v>322</v>
      </c>
      <c r="E903" s="18" t="s">
        <v>256</v>
      </c>
      <c r="F903" s="18" t="s">
        <v>17</v>
      </c>
      <c r="G903" s="64">
        <f>'[1]Бюджет 2025 г 1 чтение'!$H$1306</f>
        <v>6000</v>
      </c>
      <c r="H903" s="64"/>
      <c r="I903" s="12">
        <f t="shared" si="298"/>
        <v>6000</v>
      </c>
      <c r="J903" s="20">
        <f>'[1]Бюджет 2025 г 1 чтение'!$I$1306</f>
        <v>6000</v>
      </c>
      <c r="K903" s="19">
        <f>'[1]Бюджет 2025 г 1 чтение'!$J$1306</f>
        <v>5000</v>
      </c>
    </row>
    <row r="904" spans="1:11" ht="66.75" hidden="1" customHeight="1">
      <c r="A904" s="48" t="s">
        <v>564</v>
      </c>
      <c r="B904" s="24" t="s">
        <v>243</v>
      </c>
      <c r="C904" s="24" t="s">
        <v>310</v>
      </c>
      <c r="D904" s="37" t="s">
        <v>323</v>
      </c>
      <c r="E904" s="24"/>
      <c r="F904" s="24"/>
      <c r="G904" s="16">
        <f t="shared" ref="G904:K905" si="309">G905</f>
        <v>0</v>
      </c>
      <c r="H904" s="16">
        <f t="shared" si="309"/>
        <v>0</v>
      </c>
      <c r="I904" s="12">
        <f t="shared" si="298"/>
        <v>0</v>
      </c>
      <c r="J904" s="16">
        <f t="shared" si="309"/>
        <v>0</v>
      </c>
      <c r="K904" s="16">
        <f t="shared" si="309"/>
        <v>0</v>
      </c>
    </row>
    <row r="905" spans="1:11" ht="38.25" hidden="1">
      <c r="A905" s="48" t="s">
        <v>306</v>
      </c>
      <c r="B905" s="24" t="s">
        <v>243</v>
      </c>
      <c r="C905" s="24" t="s">
        <v>310</v>
      </c>
      <c r="D905" s="37" t="s">
        <v>323</v>
      </c>
      <c r="E905" s="24" t="s">
        <v>254</v>
      </c>
      <c r="F905" s="24"/>
      <c r="G905" s="16">
        <f t="shared" si="309"/>
        <v>0</v>
      </c>
      <c r="H905" s="16">
        <f t="shared" si="309"/>
        <v>0</v>
      </c>
      <c r="I905" s="12">
        <f t="shared" si="298"/>
        <v>0</v>
      </c>
      <c r="J905" s="16">
        <f t="shared" si="309"/>
        <v>0</v>
      </c>
      <c r="K905" s="26"/>
    </row>
    <row r="906" spans="1:11" hidden="1">
      <c r="A906" s="48" t="s">
        <v>255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/>
      <c r="G906" s="16">
        <f t="shared" ref="G906:J906" si="310">G907+G908+G909</f>
        <v>0</v>
      </c>
      <c r="H906" s="16">
        <f t="shared" si="310"/>
        <v>0</v>
      </c>
      <c r="I906" s="12">
        <f t="shared" si="298"/>
        <v>0</v>
      </c>
      <c r="J906" s="16">
        <f t="shared" si="310"/>
        <v>0</v>
      </c>
      <c r="K906" s="26"/>
    </row>
    <row r="907" spans="1:11" hidden="1">
      <c r="A907" s="48" t="s">
        <v>16</v>
      </c>
      <c r="B907" s="24" t="s">
        <v>243</v>
      </c>
      <c r="C907" s="24" t="s">
        <v>310</v>
      </c>
      <c r="D907" s="37" t="s">
        <v>323</v>
      </c>
      <c r="E907" s="24" t="s">
        <v>256</v>
      </c>
      <c r="F907" s="24" t="s">
        <v>17</v>
      </c>
      <c r="G907" s="19"/>
      <c r="H907" s="19"/>
      <c r="I907" s="12">
        <f t="shared" si="298"/>
        <v>0</v>
      </c>
      <c r="J907" s="20"/>
      <c r="K907" s="26"/>
    </row>
    <row r="908" spans="1:11" hidden="1">
      <c r="A908" s="48" t="s">
        <v>18</v>
      </c>
      <c r="B908" s="24" t="s">
        <v>243</v>
      </c>
      <c r="C908" s="24" t="s">
        <v>310</v>
      </c>
      <c r="D908" s="37" t="s">
        <v>323</v>
      </c>
      <c r="E908" s="24" t="s">
        <v>256</v>
      </c>
      <c r="F908" s="24" t="s">
        <v>10</v>
      </c>
      <c r="G908" s="19"/>
      <c r="H908" s="19"/>
      <c r="I908" s="12">
        <f t="shared" si="298"/>
        <v>0</v>
      </c>
      <c r="J908" s="20"/>
      <c r="K908" s="26"/>
    </row>
    <row r="909" spans="1:11" hidden="1">
      <c r="A909" s="48" t="s">
        <v>19</v>
      </c>
      <c r="B909" s="24" t="s">
        <v>243</v>
      </c>
      <c r="C909" s="24" t="s">
        <v>310</v>
      </c>
      <c r="D909" s="37" t="s">
        <v>323</v>
      </c>
      <c r="E909" s="24" t="s">
        <v>256</v>
      </c>
      <c r="F909" s="24" t="s">
        <v>11</v>
      </c>
      <c r="G909" s="19"/>
      <c r="H909" s="19"/>
      <c r="I909" s="12">
        <f t="shared" si="298"/>
        <v>0</v>
      </c>
      <c r="J909" s="20"/>
      <c r="K909" s="26"/>
    </row>
    <row r="910" spans="1:11" ht="39" hidden="1" customHeight="1">
      <c r="A910" s="127" t="s">
        <v>605</v>
      </c>
      <c r="B910" s="24" t="s">
        <v>243</v>
      </c>
      <c r="C910" s="24" t="s">
        <v>310</v>
      </c>
      <c r="D910" s="37" t="s">
        <v>324</v>
      </c>
      <c r="E910" s="24"/>
      <c r="F910" s="24"/>
      <c r="G910" s="16">
        <f t="shared" ref="G910:J912" si="311">G911</f>
        <v>0</v>
      </c>
      <c r="H910" s="16">
        <f t="shared" si="311"/>
        <v>0</v>
      </c>
      <c r="I910" s="12">
        <f t="shared" si="298"/>
        <v>0</v>
      </c>
      <c r="J910" s="16">
        <f t="shared" si="311"/>
        <v>0</v>
      </c>
      <c r="K910" s="26"/>
    </row>
    <row r="911" spans="1:11" ht="39.75" hidden="1" customHeight="1">
      <c r="A911" s="48" t="s">
        <v>259</v>
      </c>
      <c r="B911" s="24" t="s">
        <v>243</v>
      </c>
      <c r="C911" s="24" t="s">
        <v>310</v>
      </c>
      <c r="D911" s="37" t="s">
        <v>324</v>
      </c>
      <c r="E911" s="24" t="s">
        <v>254</v>
      </c>
      <c r="F911" s="24"/>
      <c r="G911" s="16">
        <f t="shared" si="311"/>
        <v>0</v>
      </c>
      <c r="H911" s="16">
        <f t="shared" si="311"/>
        <v>0</v>
      </c>
      <c r="I911" s="12">
        <f t="shared" si="298"/>
        <v>0</v>
      </c>
      <c r="J911" s="16">
        <f t="shared" si="311"/>
        <v>0</v>
      </c>
      <c r="K911" s="26"/>
    </row>
    <row r="912" spans="1:11" hidden="1">
      <c r="A912" s="48" t="s">
        <v>255</v>
      </c>
      <c r="B912" s="24" t="s">
        <v>243</v>
      </c>
      <c r="C912" s="24" t="s">
        <v>310</v>
      </c>
      <c r="D912" s="37" t="s">
        <v>324</v>
      </c>
      <c r="E912" s="24" t="s">
        <v>256</v>
      </c>
      <c r="F912" s="24"/>
      <c r="G912" s="16">
        <f t="shared" si="311"/>
        <v>0</v>
      </c>
      <c r="H912" s="16">
        <f t="shared" si="311"/>
        <v>0</v>
      </c>
      <c r="I912" s="12">
        <f t="shared" si="298"/>
        <v>0</v>
      </c>
      <c r="J912" s="16">
        <f t="shared" si="311"/>
        <v>0</v>
      </c>
      <c r="K912" s="26"/>
    </row>
    <row r="913" spans="1:11" hidden="1">
      <c r="A913" s="48" t="s">
        <v>18</v>
      </c>
      <c r="B913" s="24" t="s">
        <v>243</v>
      </c>
      <c r="C913" s="24" t="s">
        <v>310</v>
      </c>
      <c r="D913" s="37" t="s">
        <v>324</v>
      </c>
      <c r="E913" s="24" t="s">
        <v>256</v>
      </c>
      <c r="F913" s="24" t="s">
        <v>10</v>
      </c>
      <c r="G913" s="19"/>
      <c r="H913" s="19"/>
      <c r="I913" s="12">
        <f t="shared" si="298"/>
        <v>0</v>
      </c>
      <c r="J913" s="20"/>
      <c r="K913" s="26"/>
    </row>
    <row r="914" spans="1:11" ht="48.75" hidden="1" customHeight="1">
      <c r="A914" s="48" t="s">
        <v>325</v>
      </c>
      <c r="B914" s="18" t="s">
        <v>243</v>
      </c>
      <c r="C914" s="18" t="s">
        <v>310</v>
      </c>
      <c r="D914" s="37" t="s">
        <v>326</v>
      </c>
      <c r="E914" s="18"/>
      <c r="F914" s="18"/>
      <c r="G914" s="16">
        <f t="shared" ref="G914:J916" si="312">G915</f>
        <v>0</v>
      </c>
      <c r="H914" s="16">
        <f t="shared" si="312"/>
        <v>0</v>
      </c>
      <c r="I914" s="12">
        <f t="shared" si="298"/>
        <v>0</v>
      </c>
      <c r="J914" s="16">
        <f t="shared" si="312"/>
        <v>0</v>
      </c>
      <c r="K914" s="26"/>
    </row>
    <row r="915" spans="1:11" ht="39.75" hidden="1" customHeight="1">
      <c r="A915" s="48" t="s">
        <v>259</v>
      </c>
      <c r="B915" s="18" t="s">
        <v>243</v>
      </c>
      <c r="C915" s="18" t="s">
        <v>310</v>
      </c>
      <c r="D915" s="37" t="s">
        <v>326</v>
      </c>
      <c r="E915" s="18" t="s">
        <v>254</v>
      </c>
      <c r="F915" s="18"/>
      <c r="G915" s="16">
        <f t="shared" si="312"/>
        <v>0</v>
      </c>
      <c r="H915" s="16">
        <f t="shared" si="312"/>
        <v>0</v>
      </c>
      <c r="I915" s="12">
        <f t="shared" si="298"/>
        <v>0</v>
      </c>
      <c r="J915" s="16">
        <f t="shared" si="312"/>
        <v>0</v>
      </c>
      <c r="K915" s="26"/>
    </row>
    <row r="916" spans="1:11" hidden="1">
      <c r="A916" s="48" t="s">
        <v>255</v>
      </c>
      <c r="B916" s="18" t="s">
        <v>243</v>
      </c>
      <c r="C916" s="18" t="s">
        <v>310</v>
      </c>
      <c r="D916" s="37" t="s">
        <v>326</v>
      </c>
      <c r="E916" s="18" t="s">
        <v>256</v>
      </c>
      <c r="F916" s="18"/>
      <c r="G916" s="16">
        <f t="shared" si="312"/>
        <v>0</v>
      </c>
      <c r="H916" s="16">
        <f t="shared" si="312"/>
        <v>0</v>
      </c>
      <c r="I916" s="12">
        <f t="shared" si="298"/>
        <v>0</v>
      </c>
      <c r="J916" s="16">
        <f t="shared" si="312"/>
        <v>0</v>
      </c>
      <c r="K916" s="26"/>
    </row>
    <row r="917" spans="1:11" hidden="1">
      <c r="A917" s="48" t="s">
        <v>18</v>
      </c>
      <c r="B917" s="18" t="s">
        <v>243</v>
      </c>
      <c r="C917" s="18" t="s">
        <v>310</v>
      </c>
      <c r="D917" s="37" t="s">
        <v>326</v>
      </c>
      <c r="E917" s="18" t="s">
        <v>256</v>
      </c>
      <c r="F917" s="18" t="s">
        <v>17</v>
      </c>
      <c r="G917" s="19"/>
      <c r="H917" s="19"/>
      <c r="I917" s="12">
        <f t="shared" si="298"/>
        <v>0</v>
      </c>
      <c r="J917" s="20"/>
      <c r="K917" s="26"/>
    </row>
    <row r="918" spans="1:11">
      <c r="A918" s="31" t="s">
        <v>681</v>
      </c>
      <c r="B918" s="14" t="s">
        <v>243</v>
      </c>
      <c r="C918" s="14" t="s">
        <v>327</v>
      </c>
      <c r="D918" s="14"/>
      <c r="E918" s="14"/>
      <c r="F918" s="14"/>
      <c r="G918" s="15">
        <f>G919+G936+G960+G966</f>
        <v>167.4</v>
      </c>
      <c r="H918" s="15">
        <f>H919+H936+H960+H966</f>
        <v>0</v>
      </c>
      <c r="I918" s="12">
        <f t="shared" si="298"/>
        <v>167.4</v>
      </c>
      <c r="J918" s="15">
        <f t="shared" ref="J918:K918" si="313">J919+J936+J960+J966</f>
        <v>72.099999999999994</v>
      </c>
      <c r="K918" s="15">
        <f t="shared" si="313"/>
        <v>73.7</v>
      </c>
    </row>
    <row r="919" spans="1:11" ht="26.25" customHeight="1">
      <c r="A919" s="13" t="s">
        <v>328</v>
      </c>
      <c r="B919" s="14" t="s">
        <v>243</v>
      </c>
      <c r="C919" s="14" t="s">
        <v>349</v>
      </c>
      <c r="D919" s="14" t="s">
        <v>247</v>
      </c>
      <c r="E919" s="14"/>
      <c r="F919" s="14"/>
      <c r="G919" s="16">
        <f t="shared" ref="G919:K920" si="314">G920</f>
        <v>0</v>
      </c>
      <c r="H919" s="16">
        <f t="shared" si="314"/>
        <v>0</v>
      </c>
      <c r="I919" s="12">
        <f t="shared" si="298"/>
        <v>0</v>
      </c>
      <c r="J919" s="16">
        <f t="shared" si="314"/>
        <v>0</v>
      </c>
      <c r="K919" s="16">
        <f t="shared" si="314"/>
        <v>0</v>
      </c>
    </row>
    <row r="920" spans="1:11" ht="43.5" customHeight="1">
      <c r="A920" s="66" t="s">
        <v>329</v>
      </c>
      <c r="B920" s="14" t="s">
        <v>243</v>
      </c>
      <c r="C920" s="14" t="s">
        <v>349</v>
      </c>
      <c r="D920" s="14" t="s">
        <v>249</v>
      </c>
      <c r="E920" s="14"/>
      <c r="F920" s="14"/>
      <c r="G920" s="16">
        <f t="shared" si="314"/>
        <v>0</v>
      </c>
      <c r="H920" s="16">
        <f t="shared" si="314"/>
        <v>0</v>
      </c>
      <c r="I920" s="12">
        <f t="shared" si="298"/>
        <v>0</v>
      </c>
      <c r="J920" s="16">
        <f t="shared" si="314"/>
        <v>0</v>
      </c>
      <c r="K920" s="16">
        <f t="shared" si="314"/>
        <v>0</v>
      </c>
    </row>
    <row r="921" spans="1:11" ht="37.5" customHeight="1">
      <c r="A921" s="67" t="s">
        <v>330</v>
      </c>
      <c r="B921" s="14" t="s">
        <v>243</v>
      </c>
      <c r="C921" s="14" t="s">
        <v>349</v>
      </c>
      <c r="D921" s="14" t="s">
        <v>331</v>
      </c>
      <c r="E921" s="14"/>
      <c r="F921" s="14"/>
      <c r="G921" s="16">
        <f t="shared" ref="G921:K921" si="315">G922+G931</f>
        <v>0</v>
      </c>
      <c r="H921" s="16">
        <f t="shared" si="315"/>
        <v>0</v>
      </c>
      <c r="I921" s="12">
        <f t="shared" si="298"/>
        <v>0</v>
      </c>
      <c r="J921" s="16">
        <f t="shared" si="315"/>
        <v>0</v>
      </c>
      <c r="K921" s="16">
        <f t="shared" si="315"/>
        <v>0</v>
      </c>
    </row>
    <row r="922" spans="1:11" hidden="1">
      <c r="A922" s="68" t="s">
        <v>332</v>
      </c>
      <c r="B922" s="18" t="s">
        <v>243</v>
      </c>
      <c r="C922" s="18" t="s">
        <v>349</v>
      </c>
      <c r="D922" s="30" t="s">
        <v>331</v>
      </c>
      <c r="E922" s="14"/>
      <c r="F922" s="14"/>
      <c r="G922" s="16">
        <f>G923+G927</f>
        <v>0</v>
      </c>
      <c r="H922" s="16">
        <f>H923+H927</f>
        <v>0</v>
      </c>
      <c r="I922" s="12">
        <f t="shared" si="298"/>
        <v>0</v>
      </c>
      <c r="J922" s="16">
        <f t="shared" ref="J922:K922" si="316">J923+J927</f>
        <v>0</v>
      </c>
      <c r="K922" s="16">
        <f t="shared" si="316"/>
        <v>0</v>
      </c>
    </row>
    <row r="923" spans="1:11" hidden="1">
      <c r="A923" s="23" t="s">
        <v>333</v>
      </c>
      <c r="B923" s="18" t="s">
        <v>243</v>
      </c>
      <c r="C923" s="18" t="s">
        <v>349</v>
      </c>
      <c r="D923" s="35" t="s">
        <v>539</v>
      </c>
      <c r="E923" s="14"/>
      <c r="F923" s="14"/>
      <c r="G923" s="16">
        <f t="shared" ref="G923:K925" si="317">G924</f>
        <v>0</v>
      </c>
      <c r="H923" s="16">
        <f t="shared" si="317"/>
        <v>0</v>
      </c>
      <c r="I923" s="12">
        <f t="shared" si="298"/>
        <v>0</v>
      </c>
      <c r="J923" s="16">
        <f t="shared" si="317"/>
        <v>0</v>
      </c>
      <c r="K923" s="16">
        <f t="shared" si="317"/>
        <v>0</v>
      </c>
    </row>
    <row r="924" spans="1:11" ht="24" hidden="1">
      <c r="A924" s="68" t="s">
        <v>73</v>
      </c>
      <c r="B924" s="18" t="s">
        <v>243</v>
      </c>
      <c r="C924" s="18" t="s">
        <v>349</v>
      </c>
      <c r="D924" s="35" t="s">
        <v>539</v>
      </c>
      <c r="E924" s="18" t="s">
        <v>74</v>
      </c>
      <c r="F924" s="18"/>
      <c r="G924" s="16">
        <f t="shared" si="317"/>
        <v>0</v>
      </c>
      <c r="H924" s="16">
        <f t="shared" si="317"/>
        <v>0</v>
      </c>
      <c r="I924" s="12">
        <f t="shared" si="298"/>
        <v>0</v>
      </c>
      <c r="J924" s="16">
        <f t="shared" si="317"/>
        <v>0</v>
      </c>
      <c r="K924" s="16">
        <f t="shared" si="317"/>
        <v>0</v>
      </c>
    </row>
    <row r="925" spans="1:11" ht="24" hidden="1">
      <c r="A925" s="68" t="s">
        <v>75</v>
      </c>
      <c r="B925" s="18" t="s">
        <v>243</v>
      </c>
      <c r="C925" s="18" t="s">
        <v>349</v>
      </c>
      <c r="D925" s="35" t="s">
        <v>539</v>
      </c>
      <c r="E925" s="18" t="s">
        <v>76</v>
      </c>
      <c r="F925" s="18"/>
      <c r="G925" s="16">
        <f t="shared" si="317"/>
        <v>0</v>
      </c>
      <c r="H925" s="16">
        <f t="shared" si="317"/>
        <v>0</v>
      </c>
      <c r="I925" s="12">
        <f t="shared" si="298"/>
        <v>0</v>
      </c>
      <c r="J925" s="16">
        <f t="shared" si="317"/>
        <v>0</v>
      </c>
      <c r="K925" s="16">
        <f t="shared" si="317"/>
        <v>0</v>
      </c>
    </row>
    <row r="926" spans="1:11" hidden="1">
      <c r="A926" s="68" t="s">
        <v>16</v>
      </c>
      <c r="B926" s="18" t="s">
        <v>243</v>
      </c>
      <c r="C926" s="18" t="s">
        <v>349</v>
      </c>
      <c r="D926" s="35" t="s">
        <v>539</v>
      </c>
      <c r="E926" s="18" t="s">
        <v>76</v>
      </c>
      <c r="F926" s="18" t="s">
        <v>17</v>
      </c>
      <c r="G926" s="130">
        <v>0</v>
      </c>
      <c r="H926" s="130"/>
      <c r="I926" s="12">
        <f t="shared" si="298"/>
        <v>0</v>
      </c>
      <c r="J926" s="22">
        <v>0</v>
      </c>
      <c r="K926" s="22">
        <v>0</v>
      </c>
    </row>
    <row r="927" spans="1:11" ht="36" hidden="1">
      <c r="A927" s="17" t="s">
        <v>334</v>
      </c>
      <c r="B927" s="18" t="s">
        <v>243</v>
      </c>
      <c r="C927" s="18" t="s">
        <v>327</v>
      </c>
      <c r="D927" s="35" t="s">
        <v>335</v>
      </c>
      <c r="E927" s="14"/>
      <c r="F927" s="14"/>
      <c r="G927" s="16">
        <f t="shared" ref="G927:J929" si="318">G928</f>
        <v>0</v>
      </c>
      <c r="H927" s="16">
        <f t="shared" si="318"/>
        <v>0</v>
      </c>
      <c r="I927" s="12">
        <f t="shared" si="298"/>
        <v>0</v>
      </c>
      <c r="J927" s="16">
        <f t="shared" si="318"/>
        <v>0</v>
      </c>
      <c r="K927" s="26"/>
    </row>
    <row r="928" spans="1:11" ht="24" hidden="1">
      <c r="A928" s="68" t="s">
        <v>73</v>
      </c>
      <c r="B928" s="18" t="s">
        <v>243</v>
      </c>
      <c r="C928" s="18" t="s">
        <v>327</v>
      </c>
      <c r="D928" s="35" t="s">
        <v>335</v>
      </c>
      <c r="E928" s="18" t="s">
        <v>74</v>
      </c>
      <c r="F928" s="18"/>
      <c r="G928" s="16">
        <f t="shared" si="318"/>
        <v>0</v>
      </c>
      <c r="H928" s="16">
        <f t="shared" si="318"/>
        <v>0</v>
      </c>
      <c r="I928" s="12">
        <f t="shared" si="298"/>
        <v>0</v>
      </c>
      <c r="J928" s="16">
        <f t="shared" si="318"/>
        <v>0</v>
      </c>
      <c r="K928" s="26"/>
    </row>
    <row r="929" spans="1:11" ht="24" hidden="1">
      <c r="A929" s="68" t="s">
        <v>75</v>
      </c>
      <c r="B929" s="18" t="s">
        <v>243</v>
      </c>
      <c r="C929" s="18" t="s">
        <v>327</v>
      </c>
      <c r="D929" s="35" t="s">
        <v>335</v>
      </c>
      <c r="E929" s="18" t="s">
        <v>76</v>
      </c>
      <c r="F929" s="18"/>
      <c r="G929" s="16">
        <f t="shared" si="318"/>
        <v>0</v>
      </c>
      <c r="H929" s="16">
        <f t="shared" si="318"/>
        <v>0</v>
      </c>
      <c r="I929" s="12">
        <f t="shared" si="298"/>
        <v>0</v>
      </c>
      <c r="J929" s="16">
        <f t="shared" si="318"/>
        <v>0</v>
      </c>
      <c r="K929" s="26"/>
    </row>
    <row r="930" spans="1:11" hidden="1">
      <c r="A930" s="68" t="s">
        <v>18</v>
      </c>
      <c r="B930" s="18" t="s">
        <v>243</v>
      </c>
      <c r="C930" s="18" t="s">
        <v>327</v>
      </c>
      <c r="D930" s="35" t="s">
        <v>335</v>
      </c>
      <c r="E930" s="18" t="s">
        <v>76</v>
      </c>
      <c r="F930" s="18" t="s">
        <v>10</v>
      </c>
      <c r="G930" s="19"/>
      <c r="H930" s="19"/>
      <c r="I930" s="12">
        <f t="shared" si="298"/>
        <v>0</v>
      </c>
      <c r="J930" s="20"/>
      <c r="K930" s="26"/>
    </row>
    <row r="931" spans="1:11" ht="12" hidden="1" customHeight="1">
      <c r="A931" s="33" t="s">
        <v>336</v>
      </c>
      <c r="B931" s="18" t="s">
        <v>243</v>
      </c>
      <c r="C931" s="18" t="s">
        <v>349</v>
      </c>
      <c r="D931" s="30" t="s">
        <v>337</v>
      </c>
      <c r="E931" s="18"/>
      <c r="F931" s="18"/>
      <c r="G931" s="16">
        <f t="shared" ref="G931:K934" si="319">G932</f>
        <v>0</v>
      </c>
      <c r="H931" s="16">
        <f t="shared" si="319"/>
        <v>0</v>
      </c>
      <c r="I931" s="12">
        <f t="shared" si="298"/>
        <v>0</v>
      </c>
      <c r="J931" s="16">
        <f t="shared" si="319"/>
        <v>0</v>
      </c>
      <c r="K931" s="16">
        <f t="shared" si="319"/>
        <v>0</v>
      </c>
    </row>
    <row r="932" spans="1:11" ht="23.25" hidden="1" customHeight="1">
      <c r="A932" s="17" t="s">
        <v>44</v>
      </c>
      <c r="B932" s="18" t="s">
        <v>243</v>
      </c>
      <c r="C932" s="18" t="s">
        <v>349</v>
      </c>
      <c r="D932" s="30" t="s">
        <v>337</v>
      </c>
      <c r="E932" s="18" t="s">
        <v>45</v>
      </c>
      <c r="F932" s="18"/>
      <c r="G932" s="16">
        <f t="shared" si="319"/>
        <v>0</v>
      </c>
      <c r="H932" s="16">
        <f t="shared" si="319"/>
        <v>0</v>
      </c>
      <c r="I932" s="12">
        <f t="shared" si="298"/>
        <v>0</v>
      </c>
      <c r="J932" s="16">
        <f t="shared" si="319"/>
        <v>0</v>
      </c>
      <c r="K932" s="16">
        <f t="shared" si="319"/>
        <v>0</v>
      </c>
    </row>
    <row r="933" spans="1:11" ht="36.75" hidden="1" customHeight="1">
      <c r="A933" s="44" t="s">
        <v>306</v>
      </c>
      <c r="B933" s="18" t="s">
        <v>243</v>
      </c>
      <c r="C933" s="18" t="s">
        <v>349</v>
      </c>
      <c r="D933" s="30" t="s">
        <v>337</v>
      </c>
      <c r="E933" s="18" t="s">
        <v>254</v>
      </c>
      <c r="F933" s="18"/>
      <c r="G933" s="16">
        <f t="shared" si="319"/>
        <v>0</v>
      </c>
      <c r="H933" s="16">
        <f t="shared" si="319"/>
        <v>0</v>
      </c>
      <c r="I933" s="12">
        <f t="shared" si="298"/>
        <v>0</v>
      </c>
      <c r="J933" s="16">
        <f t="shared" si="319"/>
        <v>0</v>
      </c>
      <c r="K933" s="16">
        <f t="shared" si="319"/>
        <v>0</v>
      </c>
    </row>
    <row r="934" spans="1:11" ht="15.75" hidden="1" customHeight="1">
      <c r="A934" s="44" t="s">
        <v>255</v>
      </c>
      <c r="B934" s="18" t="s">
        <v>243</v>
      </c>
      <c r="C934" s="18" t="s">
        <v>349</v>
      </c>
      <c r="D934" s="30" t="s">
        <v>337</v>
      </c>
      <c r="E934" s="18" t="s">
        <v>256</v>
      </c>
      <c r="F934" s="18"/>
      <c r="G934" s="16">
        <f t="shared" si="319"/>
        <v>0</v>
      </c>
      <c r="H934" s="16">
        <f t="shared" si="319"/>
        <v>0</v>
      </c>
      <c r="I934" s="12">
        <f t="shared" si="298"/>
        <v>0</v>
      </c>
      <c r="J934" s="16">
        <f t="shared" si="319"/>
        <v>0</v>
      </c>
      <c r="K934" s="16">
        <f t="shared" si="319"/>
        <v>0</v>
      </c>
    </row>
    <row r="935" spans="1:11" hidden="1">
      <c r="A935" s="44" t="s">
        <v>16</v>
      </c>
      <c r="B935" s="18" t="s">
        <v>243</v>
      </c>
      <c r="C935" s="18" t="s">
        <v>349</v>
      </c>
      <c r="D935" s="30" t="s">
        <v>337</v>
      </c>
      <c r="E935" s="18" t="s">
        <v>256</v>
      </c>
      <c r="F935" s="18" t="s">
        <v>17</v>
      </c>
      <c r="G935" s="64">
        <v>0</v>
      </c>
      <c r="H935" s="64"/>
      <c r="I935" s="12">
        <f t="shared" si="298"/>
        <v>0</v>
      </c>
      <c r="J935" s="20">
        <v>0</v>
      </c>
      <c r="K935" s="19">
        <v>0</v>
      </c>
    </row>
    <row r="936" spans="1:11" ht="38.25" customHeight="1">
      <c r="A936" s="122" t="s">
        <v>531</v>
      </c>
      <c r="B936" s="14" t="s">
        <v>243</v>
      </c>
      <c r="C936" s="14" t="s">
        <v>327</v>
      </c>
      <c r="D936" s="123" t="s">
        <v>533</v>
      </c>
      <c r="E936" s="14"/>
      <c r="F936" s="14"/>
      <c r="G936" s="15">
        <f>G937+G942+G948</f>
        <v>96</v>
      </c>
      <c r="H936" s="15">
        <f>H937+H942+H948</f>
        <v>0</v>
      </c>
      <c r="I936" s="12">
        <f t="shared" si="298"/>
        <v>96</v>
      </c>
      <c r="J936" s="15">
        <f t="shared" ref="J936:K936" si="320">J937+J942+J948</f>
        <v>0</v>
      </c>
      <c r="K936" s="15">
        <f t="shared" si="320"/>
        <v>0</v>
      </c>
    </row>
    <row r="937" spans="1:11" ht="38.25">
      <c r="A937" s="45" t="s">
        <v>532</v>
      </c>
      <c r="B937" s="14" t="s">
        <v>243</v>
      </c>
      <c r="C937" s="14" t="s">
        <v>327</v>
      </c>
      <c r="D937" s="123" t="s">
        <v>534</v>
      </c>
      <c r="E937" s="14"/>
      <c r="F937" s="14"/>
      <c r="G937" s="15">
        <f>G938</f>
        <v>12</v>
      </c>
      <c r="H937" s="15">
        <f>H938</f>
        <v>0</v>
      </c>
      <c r="I937" s="12">
        <f t="shared" si="298"/>
        <v>12</v>
      </c>
      <c r="J937" s="15">
        <f t="shared" ref="J937:K937" si="321">J938</f>
        <v>0</v>
      </c>
      <c r="K937" s="15">
        <f t="shared" si="321"/>
        <v>0</v>
      </c>
    </row>
    <row r="938" spans="1:11">
      <c r="A938" s="170" t="s">
        <v>133</v>
      </c>
      <c r="B938" s="18" t="s">
        <v>243</v>
      </c>
      <c r="C938" s="18" t="s">
        <v>327</v>
      </c>
      <c r="D938" s="41" t="s">
        <v>540</v>
      </c>
      <c r="E938" s="18"/>
      <c r="F938" s="18"/>
      <c r="G938" s="16">
        <f t="shared" ref="G938:K940" si="322">G939</f>
        <v>12</v>
      </c>
      <c r="H938" s="16">
        <f t="shared" si="322"/>
        <v>0</v>
      </c>
      <c r="I938" s="12">
        <f t="shared" ref="I938:I1001" si="323">G938+H938</f>
        <v>12</v>
      </c>
      <c r="J938" s="16">
        <f t="shared" si="322"/>
        <v>0</v>
      </c>
      <c r="K938" s="16">
        <f t="shared" si="322"/>
        <v>0</v>
      </c>
    </row>
    <row r="939" spans="1:11" ht="24">
      <c r="A939" s="17" t="s">
        <v>44</v>
      </c>
      <c r="B939" s="18" t="s">
        <v>243</v>
      </c>
      <c r="C939" s="18" t="s">
        <v>327</v>
      </c>
      <c r="D939" s="41" t="s">
        <v>540</v>
      </c>
      <c r="E939" s="18" t="s">
        <v>45</v>
      </c>
      <c r="F939" s="18"/>
      <c r="G939" s="16">
        <f t="shared" si="322"/>
        <v>12</v>
      </c>
      <c r="H939" s="16">
        <f t="shared" si="322"/>
        <v>0</v>
      </c>
      <c r="I939" s="12">
        <f t="shared" si="323"/>
        <v>12</v>
      </c>
      <c r="J939" s="16">
        <f t="shared" si="322"/>
        <v>0</v>
      </c>
      <c r="K939" s="16">
        <f t="shared" si="322"/>
        <v>0</v>
      </c>
    </row>
    <row r="940" spans="1:11" ht="36">
      <c r="A940" s="17" t="s">
        <v>46</v>
      </c>
      <c r="B940" s="18" t="s">
        <v>243</v>
      </c>
      <c r="C940" s="18" t="s">
        <v>327</v>
      </c>
      <c r="D940" s="41" t="s">
        <v>540</v>
      </c>
      <c r="E940" s="18" t="s">
        <v>53</v>
      </c>
      <c r="F940" s="18"/>
      <c r="G940" s="16">
        <f t="shared" si="322"/>
        <v>12</v>
      </c>
      <c r="H940" s="16">
        <f t="shared" si="322"/>
        <v>0</v>
      </c>
      <c r="I940" s="12">
        <f t="shared" si="323"/>
        <v>12</v>
      </c>
      <c r="J940" s="16">
        <f t="shared" si="322"/>
        <v>0</v>
      </c>
      <c r="K940" s="16">
        <f t="shared" si="322"/>
        <v>0</v>
      </c>
    </row>
    <row r="941" spans="1:11">
      <c r="A941" s="17" t="s">
        <v>16</v>
      </c>
      <c r="B941" s="18" t="s">
        <v>243</v>
      </c>
      <c r="C941" s="18" t="s">
        <v>327</v>
      </c>
      <c r="D941" s="41" t="s">
        <v>540</v>
      </c>
      <c r="E941" s="151" t="s">
        <v>53</v>
      </c>
      <c r="F941" s="18" t="s">
        <v>17</v>
      </c>
      <c r="G941" s="155">
        <f>'[1]Бюджет 2025 г 1 чтение'!$H$1107</f>
        <v>12</v>
      </c>
      <c r="H941" s="155"/>
      <c r="I941" s="12">
        <f t="shared" si="323"/>
        <v>12</v>
      </c>
      <c r="J941" s="16">
        <f>'[1]Бюджет 2025 г 1 чтение'!$I$1107</f>
        <v>0</v>
      </c>
      <c r="K941" s="19">
        <f>'[1]Бюджет 2025 г 1 чтение'!$J$1107</f>
        <v>0</v>
      </c>
    </row>
    <row r="942" spans="1:11" ht="38.25">
      <c r="A942" s="45" t="s">
        <v>535</v>
      </c>
      <c r="B942" s="18" t="s">
        <v>243</v>
      </c>
      <c r="C942" s="18" t="s">
        <v>327</v>
      </c>
      <c r="D942" s="41" t="s">
        <v>536</v>
      </c>
      <c r="E942" s="14"/>
      <c r="F942" s="14"/>
      <c r="G942" s="15">
        <f t="shared" ref="G942:K946" si="324">G943</f>
        <v>72</v>
      </c>
      <c r="H942" s="15">
        <f t="shared" si="324"/>
        <v>0</v>
      </c>
      <c r="I942" s="12">
        <f t="shared" si="323"/>
        <v>72</v>
      </c>
      <c r="J942" s="15">
        <f t="shared" si="324"/>
        <v>0</v>
      </c>
      <c r="K942" s="15">
        <f t="shared" si="324"/>
        <v>0</v>
      </c>
    </row>
    <row r="943" spans="1:11" ht="23.25" customHeight="1">
      <c r="A943" s="170" t="s">
        <v>338</v>
      </c>
      <c r="B943" s="18" t="s">
        <v>243</v>
      </c>
      <c r="C943" s="18" t="s">
        <v>327</v>
      </c>
      <c r="D943" s="41" t="s">
        <v>542</v>
      </c>
      <c r="E943" s="18"/>
      <c r="F943" s="18"/>
      <c r="G943" s="16">
        <f t="shared" si="324"/>
        <v>72</v>
      </c>
      <c r="H943" s="16">
        <f t="shared" si="324"/>
        <v>0</v>
      </c>
      <c r="I943" s="12">
        <f t="shared" si="323"/>
        <v>72</v>
      </c>
      <c r="J943" s="16">
        <f t="shared" si="324"/>
        <v>0</v>
      </c>
      <c r="K943" s="16">
        <f t="shared" si="324"/>
        <v>0</v>
      </c>
    </row>
    <row r="944" spans="1:11">
      <c r="A944" s="170" t="s">
        <v>133</v>
      </c>
      <c r="B944" s="18" t="s">
        <v>243</v>
      </c>
      <c r="C944" s="18" t="s">
        <v>327</v>
      </c>
      <c r="D944" s="41" t="s">
        <v>541</v>
      </c>
      <c r="E944" s="18"/>
      <c r="F944" s="18"/>
      <c r="G944" s="16">
        <f t="shared" si="324"/>
        <v>72</v>
      </c>
      <c r="H944" s="16">
        <f t="shared" si="324"/>
        <v>0</v>
      </c>
      <c r="I944" s="12">
        <f t="shared" si="323"/>
        <v>72</v>
      </c>
      <c r="J944" s="16">
        <f t="shared" si="324"/>
        <v>0</v>
      </c>
      <c r="K944" s="16">
        <f t="shared" si="324"/>
        <v>0</v>
      </c>
    </row>
    <row r="945" spans="1:11" ht="28.5" customHeight="1">
      <c r="A945" s="17" t="s">
        <v>44</v>
      </c>
      <c r="B945" s="18" t="s">
        <v>243</v>
      </c>
      <c r="C945" s="18" t="s">
        <v>327</v>
      </c>
      <c r="D945" s="41" t="s">
        <v>541</v>
      </c>
      <c r="E945" s="18" t="s">
        <v>45</v>
      </c>
      <c r="F945" s="18"/>
      <c r="G945" s="16">
        <f t="shared" si="324"/>
        <v>72</v>
      </c>
      <c r="H945" s="16">
        <f t="shared" si="324"/>
        <v>0</v>
      </c>
      <c r="I945" s="12">
        <f t="shared" si="323"/>
        <v>72</v>
      </c>
      <c r="J945" s="16">
        <f t="shared" si="324"/>
        <v>0</v>
      </c>
      <c r="K945" s="16">
        <f t="shared" si="324"/>
        <v>0</v>
      </c>
    </row>
    <row r="946" spans="1:11" ht="36">
      <c r="A946" s="17" t="s">
        <v>46</v>
      </c>
      <c r="B946" s="18" t="s">
        <v>243</v>
      </c>
      <c r="C946" s="18" t="s">
        <v>327</v>
      </c>
      <c r="D946" s="41" t="s">
        <v>541</v>
      </c>
      <c r="E946" s="18" t="s">
        <v>53</v>
      </c>
      <c r="F946" s="18"/>
      <c r="G946" s="16">
        <f t="shared" si="324"/>
        <v>72</v>
      </c>
      <c r="H946" s="16">
        <f t="shared" si="324"/>
        <v>0</v>
      </c>
      <c r="I946" s="12">
        <f t="shared" si="323"/>
        <v>72</v>
      </c>
      <c r="J946" s="16">
        <f t="shared" si="324"/>
        <v>0</v>
      </c>
      <c r="K946" s="16">
        <f t="shared" si="324"/>
        <v>0</v>
      </c>
    </row>
    <row r="947" spans="1:11">
      <c r="A947" s="17" t="s">
        <v>16</v>
      </c>
      <c r="B947" s="18" t="s">
        <v>243</v>
      </c>
      <c r="C947" s="18" t="s">
        <v>327</v>
      </c>
      <c r="D947" s="41" t="s">
        <v>541</v>
      </c>
      <c r="E947" s="151" t="s">
        <v>53</v>
      </c>
      <c r="F947" s="18" t="s">
        <v>17</v>
      </c>
      <c r="G947" s="16">
        <f>'[1]Бюджет 2025 г 1 чтение'!$H$1113</f>
        <v>72</v>
      </c>
      <c r="H947" s="16"/>
      <c r="I947" s="12">
        <f t="shared" si="323"/>
        <v>72</v>
      </c>
      <c r="J947" s="16">
        <f>'[1]Бюджет 2025 г 1 чтение'!$I$1113</f>
        <v>0</v>
      </c>
      <c r="K947" s="19">
        <f>'[1]Бюджет 2025 г 1 чтение'!$J$1113</f>
        <v>0</v>
      </c>
    </row>
    <row r="948" spans="1:11" ht="47.25" customHeight="1">
      <c r="A948" s="45" t="s">
        <v>565</v>
      </c>
      <c r="B948" s="18" t="s">
        <v>243</v>
      </c>
      <c r="C948" s="18" t="s">
        <v>327</v>
      </c>
      <c r="D948" s="41" t="s">
        <v>537</v>
      </c>
      <c r="E948" s="14"/>
      <c r="F948" s="14"/>
      <c r="G948" s="15">
        <f t="shared" ref="G948:K952" si="325">G949</f>
        <v>12</v>
      </c>
      <c r="H948" s="15">
        <f t="shared" si="325"/>
        <v>0</v>
      </c>
      <c r="I948" s="12">
        <f t="shared" si="323"/>
        <v>12</v>
      </c>
      <c r="J948" s="15">
        <f t="shared" si="325"/>
        <v>0</v>
      </c>
      <c r="K948" s="15">
        <f t="shared" si="325"/>
        <v>0</v>
      </c>
    </row>
    <row r="949" spans="1:11" ht="40.5" customHeight="1">
      <c r="A949" s="160" t="s">
        <v>339</v>
      </c>
      <c r="B949" s="18" t="s">
        <v>243</v>
      </c>
      <c r="C949" s="18" t="s">
        <v>327</v>
      </c>
      <c r="D949" s="41" t="s">
        <v>538</v>
      </c>
      <c r="E949" s="18"/>
      <c r="F949" s="18"/>
      <c r="G949" s="16">
        <f t="shared" si="325"/>
        <v>12</v>
      </c>
      <c r="H949" s="16">
        <f t="shared" si="325"/>
        <v>0</v>
      </c>
      <c r="I949" s="12">
        <f t="shared" si="323"/>
        <v>12</v>
      </c>
      <c r="J949" s="16">
        <f t="shared" si="325"/>
        <v>0</v>
      </c>
      <c r="K949" s="16">
        <f t="shared" si="325"/>
        <v>0</v>
      </c>
    </row>
    <row r="950" spans="1:11">
      <c r="A950" s="170" t="s">
        <v>133</v>
      </c>
      <c r="B950" s="18" t="s">
        <v>243</v>
      </c>
      <c r="C950" s="18" t="s">
        <v>327</v>
      </c>
      <c r="D950" s="41" t="s">
        <v>543</v>
      </c>
      <c r="E950" s="18"/>
      <c r="F950" s="18"/>
      <c r="G950" s="16">
        <f t="shared" si="325"/>
        <v>12</v>
      </c>
      <c r="H950" s="16">
        <f t="shared" si="325"/>
        <v>0</v>
      </c>
      <c r="I950" s="12">
        <f t="shared" si="323"/>
        <v>12</v>
      </c>
      <c r="J950" s="16">
        <f t="shared" si="325"/>
        <v>0</v>
      </c>
      <c r="K950" s="16">
        <f t="shared" si="325"/>
        <v>0</v>
      </c>
    </row>
    <row r="951" spans="1:11" ht="24">
      <c r="A951" s="17" t="s">
        <v>44</v>
      </c>
      <c r="B951" s="18" t="s">
        <v>243</v>
      </c>
      <c r="C951" s="18" t="s">
        <v>327</v>
      </c>
      <c r="D951" s="41" t="s">
        <v>543</v>
      </c>
      <c r="E951" s="18" t="s">
        <v>45</v>
      </c>
      <c r="F951" s="18"/>
      <c r="G951" s="16">
        <f t="shared" si="325"/>
        <v>12</v>
      </c>
      <c r="H951" s="16">
        <f t="shared" si="325"/>
        <v>0</v>
      </c>
      <c r="I951" s="12">
        <f t="shared" si="323"/>
        <v>12</v>
      </c>
      <c r="J951" s="16">
        <f t="shared" si="325"/>
        <v>0</v>
      </c>
      <c r="K951" s="16">
        <f t="shared" si="325"/>
        <v>0</v>
      </c>
    </row>
    <row r="952" spans="1:11" ht="36">
      <c r="A952" s="17" t="s">
        <v>46</v>
      </c>
      <c r="B952" s="18" t="s">
        <v>243</v>
      </c>
      <c r="C952" s="18" t="s">
        <v>327</v>
      </c>
      <c r="D952" s="41" t="s">
        <v>543</v>
      </c>
      <c r="E952" s="18" t="s">
        <v>53</v>
      </c>
      <c r="F952" s="18"/>
      <c r="G952" s="16">
        <f t="shared" si="325"/>
        <v>12</v>
      </c>
      <c r="H952" s="16">
        <f t="shared" si="325"/>
        <v>0</v>
      </c>
      <c r="I952" s="12">
        <f t="shared" si="323"/>
        <v>12</v>
      </c>
      <c r="J952" s="16">
        <f t="shared" si="325"/>
        <v>0</v>
      </c>
      <c r="K952" s="16">
        <f t="shared" si="325"/>
        <v>0</v>
      </c>
    </row>
    <row r="953" spans="1:11">
      <c r="A953" s="17" t="s">
        <v>16</v>
      </c>
      <c r="B953" s="18" t="s">
        <v>243</v>
      </c>
      <c r="C953" s="18" t="s">
        <v>327</v>
      </c>
      <c r="D953" s="41" t="s">
        <v>543</v>
      </c>
      <c r="E953" s="151" t="s">
        <v>53</v>
      </c>
      <c r="F953" s="18" t="s">
        <v>17</v>
      </c>
      <c r="G953" s="16">
        <f>'[1]Бюджет 2025 г 1 чтение'!$H$1119</f>
        <v>12</v>
      </c>
      <c r="H953" s="16"/>
      <c r="I953" s="12">
        <f t="shared" si="323"/>
        <v>12</v>
      </c>
      <c r="J953" s="16">
        <f>'[1]Бюджет 2025 г 1 чтение'!$I$1119</f>
        <v>0</v>
      </c>
      <c r="K953" s="19">
        <f>'[1]Бюджет 2025 г 1 чтение'!$J$1119</f>
        <v>0</v>
      </c>
    </row>
    <row r="954" spans="1:11" ht="36">
      <c r="A954" s="69" t="s">
        <v>704</v>
      </c>
      <c r="B954" s="14" t="s">
        <v>243</v>
      </c>
      <c r="C954" s="14" t="s">
        <v>327</v>
      </c>
      <c r="D954" s="38" t="s">
        <v>341</v>
      </c>
      <c r="E954" s="14"/>
      <c r="F954" s="14"/>
      <c r="G954" s="16">
        <f t="shared" ref="G954:J958" si="326">G955</f>
        <v>0</v>
      </c>
      <c r="H954" s="16">
        <f t="shared" si="326"/>
        <v>0</v>
      </c>
      <c r="I954" s="12">
        <f t="shared" si="323"/>
        <v>0</v>
      </c>
      <c r="J954" s="16">
        <f t="shared" si="326"/>
        <v>0</v>
      </c>
      <c r="K954" s="26"/>
    </row>
    <row r="955" spans="1:11" ht="48" hidden="1">
      <c r="A955" s="60" t="s">
        <v>342</v>
      </c>
      <c r="B955" s="18" t="s">
        <v>243</v>
      </c>
      <c r="C955" s="18" t="s">
        <v>327</v>
      </c>
      <c r="D955" s="39" t="s">
        <v>343</v>
      </c>
      <c r="E955" s="18"/>
      <c r="F955" s="18"/>
      <c r="G955" s="16">
        <f t="shared" si="326"/>
        <v>0</v>
      </c>
      <c r="H955" s="16">
        <f t="shared" si="326"/>
        <v>0</v>
      </c>
      <c r="I955" s="12">
        <f t="shared" si="323"/>
        <v>0</v>
      </c>
      <c r="J955" s="16">
        <f t="shared" si="326"/>
        <v>0</v>
      </c>
      <c r="K955" s="26"/>
    </row>
    <row r="956" spans="1:11" hidden="1">
      <c r="A956" s="60" t="s">
        <v>133</v>
      </c>
      <c r="B956" s="18" t="s">
        <v>243</v>
      </c>
      <c r="C956" s="18" t="s">
        <v>327</v>
      </c>
      <c r="D956" s="39" t="s">
        <v>344</v>
      </c>
      <c r="E956" s="18"/>
      <c r="F956" s="18"/>
      <c r="G956" s="16">
        <f t="shared" si="326"/>
        <v>0</v>
      </c>
      <c r="H956" s="16">
        <f t="shared" si="326"/>
        <v>0</v>
      </c>
      <c r="I956" s="12">
        <f t="shared" si="323"/>
        <v>0</v>
      </c>
      <c r="J956" s="16">
        <f t="shared" si="326"/>
        <v>0</v>
      </c>
      <c r="K956" s="26"/>
    </row>
    <row r="957" spans="1:11" ht="36" hidden="1">
      <c r="A957" s="44" t="s">
        <v>306</v>
      </c>
      <c r="B957" s="18" t="s">
        <v>243</v>
      </c>
      <c r="C957" s="18" t="s">
        <v>327</v>
      </c>
      <c r="D957" s="39" t="s">
        <v>344</v>
      </c>
      <c r="E957" s="18" t="s">
        <v>254</v>
      </c>
      <c r="F957" s="18"/>
      <c r="G957" s="16">
        <f t="shared" si="326"/>
        <v>0</v>
      </c>
      <c r="H957" s="16">
        <f t="shared" si="326"/>
        <v>0</v>
      </c>
      <c r="I957" s="12">
        <f t="shared" si="323"/>
        <v>0</v>
      </c>
      <c r="J957" s="16">
        <f t="shared" si="326"/>
        <v>0</v>
      </c>
      <c r="K957" s="26"/>
    </row>
    <row r="958" spans="1:11" hidden="1">
      <c r="A958" s="44" t="s">
        <v>255</v>
      </c>
      <c r="B958" s="18" t="s">
        <v>243</v>
      </c>
      <c r="C958" s="18" t="s">
        <v>327</v>
      </c>
      <c r="D958" s="39" t="s">
        <v>344</v>
      </c>
      <c r="E958" s="18" t="s">
        <v>256</v>
      </c>
      <c r="F958" s="18"/>
      <c r="G958" s="16">
        <f t="shared" si="326"/>
        <v>0</v>
      </c>
      <c r="H958" s="16">
        <f t="shared" si="326"/>
        <v>0</v>
      </c>
      <c r="I958" s="12">
        <f t="shared" si="323"/>
        <v>0</v>
      </c>
      <c r="J958" s="16">
        <f t="shared" si="326"/>
        <v>0</v>
      </c>
      <c r="K958" s="26"/>
    </row>
    <row r="959" spans="1:11" hidden="1">
      <c r="A959" s="44" t="s">
        <v>566</v>
      </c>
      <c r="B959" s="18" t="s">
        <v>243</v>
      </c>
      <c r="C959" s="18" t="s">
        <v>327</v>
      </c>
      <c r="D959" s="39" t="s">
        <v>344</v>
      </c>
      <c r="E959" s="18" t="s">
        <v>256</v>
      </c>
      <c r="F959" s="18" t="s">
        <v>17</v>
      </c>
      <c r="G959" s="16"/>
      <c r="H959" s="16"/>
      <c r="I959" s="12">
        <f t="shared" si="323"/>
        <v>0</v>
      </c>
      <c r="J959" s="16"/>
      <c r="K959" s="26"/>
    </row>
    <row r="960" spans="1:11" ht="33.75" customHeight="1">
      <c r="A960" s="69" t="s">
        <v>704</v>
      </c>
      <c r="B960" s="14" t="s">
        <v>243</v>
      </c>
      <c r="C960" s="14" t="s">
        <v>327</v>
      </c>
      <c r="D960" s="38" t="s">
        <v>345</v>
      </c>
      <c r="E960" s="14"/>
      <c r="F960" s="14"/>
      <c r="G960" s="16">
        <f t="shared" ref="G960:K964" si="327">G961</f>
        <v>71.400000000000006</v>
      </c>
      <c r="H960" s="16">
        <f t="shared" si="327"/>
        <v>0</v>
      </c>
      <c r="I960" s="12">
        <f t="shared" si="323"/>
        <v>71.400000000000006</v>
      </c>
      <c r="J960" s="16">
        <f t="shared" si="327"/>
        <v>72.099999999999994</v>
      </c>
      <c r="K960" s="16">
        <f t="shared" si="327"/>
        <v>73.7</v>
      </c>
    </row>
    <row r="961" spans="1:11" ht="47.25" customHeight="1">
      <c r="A961" s="60" t="s">
        <v>705</v>
      </c>
      <c r="B961" s="18" t="s">
        <v>243</v>
      </c>
      <c r="C961" s="18" t="s">
        <v>327</v>
      </c>
      <c r="D961" s="39" t="s">
        <v>347</v>
      </c>
      <c r="E961" s="18"/>
      <c r="F961" s="18"/>
      <c r="G961" s="16">
        <f t="shared" si="327"/>
        <v>71.400000000000006</v>
      </c>
      <c r="H961" s="16">
        <f t="shared" si="327"/>
        <v>0</v>
      </c>
      <c r="I961" s="12">
        <f t="shared" si="323"/>
        <v>71.400000000000006</v>
      </c>
      <c r="J961" s="16">
        <f t="shared" si="327"/>
        <v>72.099999999999994</v>
      </c>
      <c r="K961" s="16">
        <f t="shared" si="327"/>
        <v>73.7</v>
      </c>
    </row>
    <row r="962" spans="1:11" ht="13.5" customHeight="1">
      <c r="A962" s="60" t="s">
        <v>133</v>
      </c>
      <c r="B962" s="18" t="s">
        <v>243</v>
      </c>
      <c r="C962" s="18" t="s">
        <v>327</v>
      </c>
      <c r="D962" s="39" t="s">
        <v>667</v>
      </c>
      <c r="E962" s="18"/>
      <c r="F962" s="18"/>
      <c r="G962" s="16">
        <f t="shared" si="327"/>
        <v>71.400000000000006</v>
      </c>
      <c r="H962" s="16">
        <f t="shared" si="327"/>
        <v>0</v>
      </c>
      <c r="I962" s="12">
        <f t="shared" si="323"/>
        <v>71.400000000000006</v>
      </c>
      <c r="J962" s="16">
        <f t="shared" si="327"/>
        <v>72.099999999999994</v>
      </c>
      <c r="K962" s="16">
        <f t="shared" si="327"/>
        <v>73.7</v>
      </c>
    </row>
    <row r="963" spans="1:11" ht="33.75" customHeight="1">
      <c r="A963" s="44" t="s">
        <v>306</v>
      </c>
      <c r="B963" s="18" t="s">
        <v>243</v>
      </c>
      <c r="C963" s="18" t="s">
        <v>327</v>
      </c>
      <c r="D963" s="39" t="s">
        <v>667</v>
      </c>
      <c r="E963" s="18" t="s">
        <v>254</v>
      </c>
      <c r="F963" s="18"/>
      <c r="G963" s="16">
        <f t="shared" si="327"/>
        <v>71.400000000000006</v>
      </c>
      <c r="H963" s="16">
        <f t="shared" si="327"/>
        <v>0</v>
      </c>
      <c r="I963" s="12">
        <f t="shared" si="323"/>
        <v>71.400000000000006</v>
      </c>
      <c r="J963" s="16">
        <f t="shared" si="327"/>
        <v>72.099999999999994</v>
      </c>
      <c r="K963" s="16">
        <f t="shared" si="327"/>
        <v>73.7</v>
      </c>
    </row>
    <row r="964" spans="1:11" ht="16.5" customHeight="1">
      <c r="A964" s="44" t="s">
        <v>255</v>
      </c>
      <c r="B964" s="18" t="s">
        <v>243</v>
      </c>
      <c r="C964" s="18" t="s">
        <v>327</v>
      </c>
      <c r="D964" s="39" t="s">
        <v>667</v>
      </c>
      <c r="E964" s="18" t="s">
        <v>256</v>
      </c>
      <c r="F964" s="18"/>
      <c r="G964" s="16">
        <f t="shared" si="327"/>
        <v>71.400000000000006</v>
      </c>
      <c r="H964" s="16">
        <f t="shared" si="327"/>
        <v>0</v>
      </c>
      <c r="I964" s="12">
        <f t="shared" si="323"/>
        <v>71.400000000000006</v>
      </c>
      <c r="J964" s="16">
        <f t="shared" si="327"/>
        <v>72.099999999999994</v>
      </c>
      <c r="K964" s="16">
        <f t="shared" si="327"/>
        <v>73.7</v>
      </c>
    </row>
    <row r="965" spans="1:11">
      <c r="A965" s="44" t="s">
        <v>566</v>
      </c>
      <c r="B965" s="18" t="s">
        <v>243</v>
      </c>
      <c r="C965" s="18" t="s">
        <v>327</v>
      </c>
      <c r="D965" s="151" t="s">
        <v>667</v>
      </c>
      <c r="E965" s="18" t="s">
        <v>256</v>
      </c>
      <c r="F965" s="18" t="s">
        <v>17</v>
      </c>
      <c r="G965" s="102">
        <f>'[1]Бюджет 2025 г 1 чтение'!$H$1131</f>
        <v>71.400000000000006</v>
      </c>
      <c r="H965" s="102"/>
      <c r="I965" s="12">
        <f t="shared" si="323"/>
        <v>71.400000000000006</v>
      </c>
      <c r="J965" s="22">
        <f>'[1]Бюджет 2025 г 1 чтение'!$I$1131</f>
        <v>72.099999999999994</v>
      </c>
      <c r="K965" s="22">
        <f>'[1]Бюджет 2025 г 1 чтение'!$J$1131</f>
        <v>73.7</v>
      </c>
    </row>
    <row r="966" spans="1:11" ht="25.5" hidden="1">
      <c r="A966" s="48" t="s">
        <v>25</v>
      </c>
      <c r="B966" s="24" t="s">
        <v>243</v>
      </c>
      <c r="C966" s="24" t="s">
        <v>327</v>
      </c>
      <c r="D966" s="41" t="s">
        <v>26</v>
      </c>
      <c r="E966" s="24"/>
      <c r="F966" s="24"/>
      <c r="G966" s="102">
        <f>G967+G975</f>
        <v>0</v>
      </c>
      <c r="H966" s="102">
        <f>H967+H975</f>
        <v>0</v>
      </c>
      <c r="I966" s="12">
        <f t="shared" si="323"/>
        <v>0</v>
      </c>
      <c r="J966" s="102">
        <f t="shared" ref="J966:K966" si="328">J967+J975</f>
        <v>0</v>
      </c>
      <c r="K966" s="102">
        <f t="shared" si="328"/>
        <v>0</v>
      </c>
    </row>
    <row r="967" spans="1:11" hidden="1">
      <c r="A967" s="23" t="s">
        <v>333</v>
      </c>
      <c r="B967" s="18" t="s">
        <v>243</v>
      </c>
      <c r="C967" s="18" t="s">
        <v>327</v>
      </c>
      <c r="D967" s="35" t="s">
        <v>595</v>
      </c>
      <c r="E967" s="14"/>
      <c r="F967" s="14"/>
      <c r="G967" s="102">
        <f t="shared" ref="G967:H969" si="329">G968</f>
        <v>0</v>
      </c>
      <c r="H967" s="102">
        <f t="shared" si="329"/>
        <v>0</v>
      </c>
      <c r="I967" s="12">
        <f t="shared" si="323"/>
        <v>0</v>
      </c>
      <c r="J967" s="102">
        <f t="shared" ref="J967:K969" si="330">J968</f>
        <v>0</v>
      </c>
      <c r="K967" s="102">
        <f t="shared" si="330"/>
        <v>0</v>
      </c>
    </row>
    <row r="968" spans="1:11" ht="24" hidden="1">
      <c r="A968" s="68" t="s">
        <v>73</v>
      </c>
      <c r="B968" s="18" t="s">
        <v>243</v>
      </c>
      <c r="C968" s="18" t="s">
        <v>327</v>
      </c>
      <c r="D968" s="35" t="s">
        <v>595</v>
      </c>
      <c r="E968" s="18" t="s">
        <v>74</v>
      </c>
      <c r="F968" s="18"/>
      <c r="G968" s="102">
        <f t="shared" si="329"/>
        <v>0</v>
      </c>
      <c r="H968" s="102">
        <f t="shared" si="329"/>
        <v>0</v>
      </c>
      <c r="I968" s="12">
        <f t="shared" si="323"/>
        <v>0</v>
      </c>
      <c r="J968" s="102">
        <f t="shared" si="330"/>
        <v>0</v>
      </c>
      <c r="K968" s="102">
        <f t="shared" si="330"/>
        <v>0</v>
      </c>
    </row>
    <row r="969" spans="1:11" ht="24" hidden="1">
      <c r="A969" s="68" t="s">
        <v>75</v>
      </c>
      <c r="B969" s="18" t="s">
        <v>243</v>
      </c>
      <c r="C969" s="18" t="s">
        <v>327</v>
      </c>
      <c r="D969" s="35" t="s">
        <v>595</v>
      </c>
      <c r="E969" s="18" t="s">
        <v>76</v>
      </c>
      <c r="F969" s="18"/>
      <c r="G969" s="102">
        <f t="shared" si="329"/>
        <v>0</v>
      </c>
      <c r="H969" s="102">
        <f t="shared" si="329"/>
        <v>0</v>
      </c>
      <c r="I969" s="12">
        <f t="shared" si="323"/>
        <v>0</v>
      </c>
      <c r="J969" s="102">
        <f t="shared" si="330"/>
        <v>0</v>
      </c>
      <c r="K969" s="102">
        <f t="shared" si="330"/>
        <v>0</v>
      </c>
    </row>
    <row r="970" spans="1:11" hidden="1">
      <c r="A970" s="68" t="s">
        <v>16</v>
      </c>
      <c r="B970" s="18" t="s">
        <v>243</v>
      </c>
      <c r="C970" s="18" t="s">
        <v>327</v>
      </c>
      <c r="D970" s="35" t="s">
        <v>595</v>
      </c>
      <c r="E970" s="18" t="s">
        <v>76</v>
      </c>
      <c r="F970" s="18" t="s">
        <v>17</v>
      </c>
      <c r="G970" s="102">
        <f>'[1]Бюджет 2025 г 1 чтение'!$H$1136</f>
        <v>0</v>
      </c>
      <c r="H970" s="102"/>
      <c r="I970" s="12">
        <f t="shared" si="323"/>
        <v>0</v>
      </c>
      <c r="J970" s="22">
        <f>'[1]Бюджет 2025 г 1 чтение'!$I$1136</f>
        <v>0</v>
      </c>
      <c r="K970" s="22">
        <f>'[1]Бюджет 2025 г 1 чтение'!$J$1136</f>
        <v>0</v>
      </c>
    </row>
    <row r="971" spans="1:11" ht="36" hidden="1">
      <c r="A971" s="17" t="s">
        <v>334</v>
      </c>
      <c r="B971" s="18" t="s">
        <v>243</v>
      </c>
      <c r="C971" s="18" t="s">
        <v>327</v>
      </c>
      <c r="D971" s="35" t="s">
        <v>335</v>
      </c>
      <c r="E971" s="14"/>
      <c r="F971" s="14"/>
      <c r="G971" s="102"/>
      <c r="H971" s="102"/>
      <c r="I971" s="12">
        <f t="shared" si="323"/>
        <v>0</v>
      </c>
      <c r="J971" s="22"/>
      <c r="K971" s="22"/>
    </row>
    <row r="972" spans="1:11" ht="24" hidden="1">
      <c r="A972" s="68" t="s">
        <v>73</v>
      </c>
      <c r="B972" s="18" t="s">
        <v>243</v>
      </c>
      <c r="C972" s="18" t="s">
        <v>327</v>
      </c>
      <c r="D972" s="35" t="s">
        <v>335</v>
      </c>
      <c r="E972" s="18" t="s">
        <v>74</v>
      </c>
      <c r="F972" s="18"/>
      <c r="G972" s="102"/>
      <c r="H972" s="102"/>
      <c r="I972" s="12">
        <f t="shared" si="323"/>
        <v>0</v>
      </c>
      <c r="J972" s="22"/>
      <c r="K972" s="22"/>
    </row>
    <row r="973" spans="1:11" ht="24" hidden="1">
      <c r="A973" s="68" t="s">
        <v>75</v>
      </c>
      <c r="B973" s="18" t="s">
        <v>243</v>
      </c>
      <c r="C973" s="18" t="s">
        <v>327</v>
      </c>
      <c r="D973" s="35" t="s">
        <v>335</v>
      </c>
      <c r="E973" s="18" t="s">
        <v>76</v>
      </c>
      <c r="F973" s="18"/>
      <c r="G973" s="102"/>
      <c r="H973" s="102"/>
      <c r="I973" s="12">
        <f t="shared" si="323"/>
        <v>0</v>
      </c>
      <c r="J973" s="22"/>
      <c r="K973" s="22"/>
    </row>
    <row r="974" spans="1:11" hidden="1">
      <c r="A974" s="68" t="s">
        <v>18</v>
      </c>
      <c r="B974" s="18" t="s">
        <v>243</v>
      </c>
      <c r="C974" s="18" t="s">
        <v>327</v>
      </c>
      <c r="D974" s="35" t="s">
        <v>335</v>
      </c>
      <c r="E974" s="18" t="s">
        <v>76</v>
      </c>
      <c r="F974" s="18" t="s">
        <v>10</v>
      </c>
      <c r="G974" s="102"/>
      <c r="H974" s="102"/>
      <c r="I974" s="12">
        <f t="shared" si="323"/>
        <v>0</v>
      </c>
      <c r="J974" s="22"/>
      <c r="K974" s="22"/>
    </row>
    <row r="975" spans="1:11" hidden="1">
      <c r="A975" s="33" t="s">
        <v>336</v>
      </c>
      <c r="B975" s="18" t="s">
        <v>243</v>
      </c>
      <c r="C975" s="18" t="s">
        <v>327</v>
      </c>
      <c r="D975" s="30" t="s">
        <v>351</v>
      </c>
      <c r="E975" s="18"/>
      <c r="F975" s="18"/>
      <c r="G975" s="102">
        <f t="shared" ref="G975:H978" si="331">G976</f>
        <v>0</v>
      </c>
      <c r="H975" s="102">
        <f t="shared" si="331"/>
        <v>0</v>
      </c>
      <c r="I975" s="12">
        <f t="shared" si="323"/>
        <v>0</v>
      </c>
      <c r="J975" s="102">
        <f t="shared" ref="J975:K978" si="332">J976</f>
        <v>0</v>
      </c>
      <c r="K975" s="102">
        <f t="shared" si="332"/>
        <v>0</v>
      </c>
    </row>
    <row r="976" spans="1:11" ht="24" hidden="1">
      <c r="A976" s="17" t="s">
        <v>44</v>
      </c>
      <c r="B976" s="18" t="s">
        <v>243</v>
      </c>
      <c r="C976" s="18" t="s">
        <v>327</v>
      </c>
      <c r="D976" s="30" t="s">
        <v>351</v>
      </c>
      <c r="E976" s="18" t="s">
        <v>45</v>
      </c>
      <c r="F976" s="18"/>
      <c r="G976" s="102">
        <f t="shared" si="331"/>
        <v>0</v>
      </c>
      <c r="H976" s="102">
        <f t="shared" si="331"/>
        <v>0</v>
      </c>
      <c r="I976" s="12">
        <f t="shared" si="323"/>
        <v>0</v>
      </c>
      <c r="J976" s="102">
        <f t="shared" si="332"/>
        <v>0</v>
      </c>
      <c r="K976" s="102">
        <f t="shared" si="332"/>
        <v>0</v>
      </c>
    </row>
    <row r="977" spans="1:11" ht="36" hidden="1">
      <c r="A977" s="44" t="s">
        <v>306</v>
      </c>
      <c r="B977" s="18" t="s">
        <v>243</v>
      </c>
      <c r="C977" s="18" t="s">
        <v>327</v>
      </c>
      <c r="D977" s="30" t="s">
        <v>351</v>
      </c>
      <c r="E977" s="18" t="s">
        <v>254</v>
      </c>
      <c r="F977" s="18"/>
      <c r="G977" s="102">
        <f t="shared" si="331"/>
        <v>0</v>
      </c>
      <c r="H977" s="102">
        <f t="shared" si="331"/>
        <v>0</v>
      </c>
      <c r="I977" s="12">
        <f t="shared" si="323"/>
        <v>0</v>
      </c>
      <c r="J977" s="102">
        <f t="shared" si="332"/>
        <v>0</v>
      </c>
      <c r="K977" s="102">
        <f t="shared" si="332"/>
        <v>0</v>
      </c>
    </row>
    <row r="978" spans="1:11" hidden="1">
      <c r="A978" s="44" t="s">
        <v>255</v>
      </c>
      <c r="B978" s="18" t="s">
        <v>243</v>
      </c>
      <c r="C978" s="18" t="s">
        <v>327</v>
      </c>
      <c r="D978" s="30" t="s">
        <v>351</v>
      </c>
      <c r="E978" s="18" t="s">
        <v>256</v>
      </c>
      <c r="F978" s="18"/>
      <c r="G978" s="102">
        <f t="shared" si="331"/>
        <v>0</v>
      </c>
      <c r="H978" s="102">
        <f t="shared" si="331"/>
        <v>0</v>
      </c>
      <c r="I978" s="12">
        <f t="shared" si="323"/>
        <v>0</v>
      </c>
      <c r="J978" s="102">
        <f t="shared" si="332"/>
        <v>0</v>
      </c>
      <c r="K978" s="102">
        <f t="shared" si="332"/>
        <v>0</v>
      </c>
    </row>
    <row r="979" spans="1:11" hidden="1">
      <c r="A979" s="44" t="s">
        <v>16</v>
      </c>
      <c r="B979" s="18" t="s">
        <v>243</v>
      </c>
      <c r="C979" s="18" t="s">
        <v>327</v>
      </c>
      <c r="D979" s="30" t="s">
        <v>351</v>
      </c>
      <c r="E979" s="18" t="s">
        <v>256</v>
      </c>
      <c r="F979" s="18" t="s">
        <v>17</v>
      </c>
      <c r="G979" s="102">
        <f>'[1]Бюджет 2025 г 1 чтение'!$H$1145</f>
        <v>0</v>
      </c>
      <c r="H979" s="102"/>
      <c r="I979" s="12">
        <f t="shared" si="323"/>
        <v>0</v>
      </c>
      <c r="J979" s="22">
        <f>'[1]Бюджет 2025 г 1 чтение'!$I$1145</f>
        <v>0</v>
      </c>
      <c r="K979" s="22">
        <f>'[1]Бюджет 2025 г 1 чтение'!$J$1145</f>
        <v>0</v>
      </c>
    </row>
    <row r="980" spans="1:11" ht="14.25" customHeight="1">
      <c r="A980" s="13" t="s">
        <v>348</v>
      </c>
      <c r="B980" s="14" t="s">
        <v>243</v>
      </c>
      <c r="C980" s="14" t="s">
        <v>349</v>
      </c>
      <c r="D980" s="14"/>
      <c r="E980" s="14"/>
      <c r="F980" s="14"/>
      <c r="G980" s="15">
        <f>G1001+G981</f>
        <v>7510</v>
      </c>
      <c r="H980" s="15">
        <f>H1001+H981</f>
        <v>-747.30000000000007</v>
      </c>
      <c r="I980" s="12">
        <f t="shared" si="323"/>
        <v>6762.7</v>
      </c>
      <c r="J980" s="15">
        <f t="shared" ref="J980:K980" si="333">J1001+J981</f>
        <v>7250.5</v>
      </c>
      <c r="K980" s="15">
        <f t="shared" si="333"/>
        <v>6718.1</v>
      </c>
    </row>
    <row r="981" spans="1:11" ht="26.25" customHeight="1">
      <c r="A981" s="13" t="s">
        <v>328</v>
      </c>
      <c r="B981" s="14" t="s">
        <v>243</v>
      </c>
      <c r="C981" s="14" t="s">
        <v>349</v>
      </c>
      <c r="D981" s="14" t="s">
        <v>247</v>
      </c>
      <c r="E981" s="14"/>
      <c r="F981" s="14"/>
      <c r="G981" s="16">
        <f t="shared" ref="G981:K982" si="334">G982</f>
        <v>1773.2</v>
      </c>
      <c r="H981" s="16">
        <f t="shared" si="334"/>
        <v>-747.30000000000007</v>
      </c>
      <c r="I981" s="12">
        <f t="shared" si="323"/>
        <v>1025.9000000000001</v>
      </c>
      <c r="J981" s="16">
        <f t="shared" si="334"/>
        <v>1585.4</v>
      </c>
      <c r="K981" s="16">
        <f t="shared" si="334"/>
        <v>1012.4</v>
      </c>
    </row>
    <row r="982" spans="1:11" ht="43.5" customHeight="1">
      <c r="A982" s="66" t="s">
        <v>329</v>
      </c>
      <c r="B982" s="14" t="s">
        <v>243</v>
      </c>
      <c r="C982" s="14" t="s">
        <v>349</v>
      </c>
      <c r="D982" s="14" t="s">
        <v>249</v>
      </c>
      <c r="E982" s="14"/>
      <c r="F982" s="14"/>
      <c r="G982" s="16">
        <f t="shared" si="334"/>
        <v>1773.2</v>
      </c>
      <c r="H982" s="16">
        <f t="shared" si="334"/>
        <v>-747.30000000000007</v>
      </c>
      <c r="I982" s="12">
        <f t="shared" si="323"/>
        <v>1025.9000000000001</v>
      </c>
      <c r="J982" s="16">
        <f t="shared" si="334"/>
        <v>1585.4</v>
      </c>
      <c r="K982" s="16">
        <f t="shared" si="334"/>
        <v>1012.4</v>
      </c>
    </row>
    <row r="983" spans="1:11" ht="37.5" customHeight="1">
      <c r="A983" s="67" t="s">
        <v>330</v>
      </c>
      <c r="B983" s="14" t="s">
        <v>243</v>
      </c>
      <c r="C983" s="14" t="s">
        <v>349</v>
      </c>
      <c r="D983" s="14" t="s">
        <v>331</v>
      </c>
      <c r="E983" s="14"/>
      <c r="F983" s="14"/>
      <c r="G983" s="16">
        <f t="shared" ref="G983:K983" si="335">G984+G993</f>
        <v>1773.2</v>
      </c>
      <c r="H983" s="16">
        <f t="shared" si="335"/>
        <v>-747.30000000000007</v>
      </c>
      <c r="I983" s="12">
        <f t="shared" si="323"/>
        <v>1025.9000000000001</v>
      </c>
      <c r="J983" s="16">
        <f t="shared" si="335"/>
        <v>1585.4</v>
      </c>
      <c r="K983" s="16">
        <f t="shared" si="335"/>
        <v>1012.4</v>
      </c>
    </row>
    <row r="984" spans="1:11">
      <c r="A984" s="68" t="s">
        <v>332</v>
      </c>
      <c r="B984" s="18" t="s">
        <v>243</v>
      </c>
      <c r="C984" s="18" t="s">
        <v>349</v>
      </c>
      <c r="D984" s="30" t="s">
        <v>331</v>
      </c>
      <c r="E984" s="14"/>
      <c r="F984" s="14"/>
      <c r="G984" s="16">
        <f>G985+G989</f>
        <v>200</v>
      </c>
      <c r="H984" s="16">
        <f>H985+H989</f>
        <v>7.8</v>
      </c>
      <c r="I984" s="12">
        <f t="shared" si="323"/>
        <v>207.8</v>
      </c>
      <c r="J984" s="16">
        <f t="shared" ref="J984:K984" si="336">J985+J989</f>
        <v>150</v>
      </c>
      <c r="K984" s="16">
        <f t="shared" si="336"/>
        <v>150</v>
      </c>
    </row>
    <row r="985" spans="1:11">
      <c r="A985" s="23" t="s">
        <v>333</v>
      </c>
      <c r="B985" s="18" t="s">
        <v>243</v>
      </c>
      <c r="C985" s="18" t="s">
        <v>349</v>
      </c>
      <c r="D985" s="35" t="s">
        <v>539</v>
      </c>
      <c r="E985" s="14"/>
      <c r="F985" s="14"/>
      <c r="G985" s="16">
        <f t="shared" ref="G985:K987" si="337">G986</f>
        <v>200</v>
      </c>
      <c r="H985" s="16">
        <f t="shared" si="337"/>
        <v>7.8</v>
      </c>
      <c r="I985" s="12">
        <f t="shared" si="323"/>
        <v>207.8</v>
      </c>
      <c r="J985" s="16">
        <f t="shared" si="337"/>
        <v>150</v>
      </c>
      <c r="K985" s="16">
        <f t="shared" si="337"/>
        <v>150</v>
      </c>
    </row>
    <row r="986" spans="1:11" ht="24">
      <c r="A986" s="68" t="s">
        <v>73</v>
      </c>
      <c r="B986" s="18" t="s">
        <v>243</v>
      </c>
      <c r="C986" s="18" t="s">
        <v>349</v>
      </c>
      <c r="D986" s="35" t="s">
        <v>539</v>
      </c>
      <c r="E986" s="18" t="s">
        <v>74</v>
      </c>
      <c r="F986" s="18"/>
      <c r="G986" s="16">
        <f t="shared" si="337"/>
        <v>200</v>
      </c>
      <c r="H986" s="16">
        <f t="shared" si="337"/>
        <v>7.8</v>
      </c>
      <c r="I986" s="12">
        <f t="shared" si="323"/>
        <v>207.8</v>
      </c>
      <c r="J986" s="16">
        <f t="shared" si="337"/>
        <v>150</v>
      </c>
      <c r="K986" s="16">
        <f t="shared" si="337"/>
        <v>150</v>
      </c>
    </row>
    <row r="987" spans="1:11" ht="24">
      <c r="A987" s="68" t="s">
        <v>75</v>
      </c>
      <c r="B987" s="18" t="s">
        <v>243</v>
      </c>
      <c r="C987" s="18" t="s">
        <v>349</v>
      </c>
      <c r="D987" s="35" t="s">
        <v>539</v>
      </c>
      <c r="E987" s="18" t="s">
        <v>76</v>
      </c>
      <c r="F987" s="18"/>
      <c r="G987" s="16">
        <f t="shared" si="337"/>
        <v>200</v>
      </c>
      <c r="H987" s="16">
        <f t="shared" si="337"/>
        <v>7.8</v>
      </c>
      <c r="I987" s="12">
        <f t="shared" si="323"/>
        <v>207.8</v>
      </c>
      <c r="J987" s="16">
        <f t="shared" si="337"/>
        <v>150</v>
      </c>
      <c r="K987" s="16">
        <f t="shared" si="337"/>
        <v>150</v>
      </c>
    </row>
    <row r="988" spans="1:11">
      <c r="A988" s="68" t="s">
        <v>16</v>
      </c>
      <c r="B988" s="18" t="s">
        <v>243</v>
      </c>
      <c r="C988" s="18" t="s">
        <v>349</v>
      </c>
      <c r="D988" s="35" t="s">
        <v>539</v>
      </c>
      <c r="E988" s="18" t="s">
        <v>76</v>
      </c>
      <c r="F988" s="18" t="s">
        <v>17</v>
      </c>
      <c r="G988" s="130">
        <f>'[1]Бюджет 2025 г 1 чтение'!$H$1090</f>
        <v>200</v>
      </c>
      <c r="H988" s="130">
        <f>'[2]Поправки июль'!$I$1116</f>
        <v>7.8</v>
      </c>
      <c r="I988" s="12">
        <f t="shared" si="323"/>
        <v>207.8</v>
      </c>
      <c r="J988" s="22">
        <f>'[1]Бюджет 2025 г 1 чтение'!$I$1090</f>
        <v>150</v>
      </c>
      <c r="K988" s="22">
        <f>'[1]Бюджет 2025 г 1 чтение'!$J$1090</f>
        <v>150</v>
      </c>
    </row>
    <row r="989" spans="1:11" ht="36">
      <c r="A989" s="17" t="s">
        <v>334</v>
      </c>
      <c r="B989" s="18" t="s">
        <v>243</v>
      </c>
      <c r="C989" s="18" t="s">
        <v>327</v>
      </c>
      <c r="D989" s="35" t="s">
        <v>335</v>
      </c>
      <c r="E989" s="14"/>
      <c r="F989" s="14"/>
      <c r="G989" s="16">
        <f t="shared" ref="G989:J991" si="338">G990</f>
        <v>0</v>
      </c>
      <c r="H989" s="16">
        <f t="shared" si="338"/>
        <v>0</v>
      </c>
      <c r="I989" s="12">
        <f t="shared" si="323"/>
        <v>0</v>
      </c>
      <c r="J989" s="16">
        <f t="shared" si="338"/>
        <v>0</v>
      </c>
      <c r="K989" s="26"/>
    </row>
    <row r="990" spans="1:11" ht="24">
      <c r="A990" s="68" t="s">
        <v>73</v>
      </c>
      <c r="B990" s="18" t="s">
        <v>243</v>
      </c>
      <c r="C990" s="18" t="s">
        <v>327</v>
      </c>
      <c r="D990" s="35" t="s">
        <v>335</v>
      </c>
      <c r="E990" s="18" t="s">
        <v>74</v>
      </c>
      <c r="F990" s="18"/>
      <c r="G990" s="16">
        <f t="shared" si="338"/>
        <v>0</v>
      </c>
      <c r="H990" s="16">
        <f t="shared" si="338"/>
        <v>0</v>
      </c>
      <c r="I990" s="12">
        <f t="shared" si="323"/>
        <v>0</v>
      </c>
      <c r="J990" s="16">
        <f t="shared" si="338"/>
        <v>0</v>
      </c>
      <c r="K990" s="26"/>
    </row>
    <row r="991" spans="1:11" ht="24">
      <c r="A991" s="68" t="s">
        <v>75</v>
      </c>
      <c r="B991" s="18" t="s">
        <v>243</v>
      </c>
      <c r="C991" s="18" t="s">
        <v>327</v>
      </c>
      <c r="D991" s="35" t="s">
        <v>335</v>
      </c>
      <c r="E991" s="18" t="s">
        <v>76</v>
      </c>
      <c r="F991" s="18"/>
      <c r="G991" s="16">
        <f t="shared" si="338"/>
        <v>0</v>
      </c>
      <c r="H991" s="16">
        <f t="shared" si="338"/>
        <v>0</v>
      </c>
      <c r="I991" s="12">
        <f t="shared" si="323"/>
        <v>0</v>
      </c>
      <c r="J991" s="16">
        <f t="shared" si="338"/>
        <v>0</v>
      </c>
      <c r="K991" s="26"/>
    </row>
    <row r="992" spans="1:11">
      <c r="A992" s="68" t="s">
        <v>18</v>
      </c>
      <c r="B992" s="18" t="s">
        <v>243</v>
      </c>
      <c r="C992" s="18" t="s">
        <v>327</v>
      </c>
      <c r="D992" s="35" t="s">
        <v>335</v>
      </c>
      <c r="E992" s="18" t="s">
        <v>76</v>
      </c>
      <c r="F992" s="18" t="s">
        <v>10</v>
      </c>
      <c r="G992" s="19"/>
      <c r="H992" s="19"/>
      <c r="I992" s="12">
        <f t="shared" si="323"/>
        <v>0</v>
      </c>
      <c r="J992" s="20"/>
      <c r="K992" s="26"/>
    </row>
    <row r="993" spans="1:11" ht="12" customHeight="1">
      <c r="A993" s="33" t="s">
        <v>336</v>
      </c>
      <c r="B993" s="18" t="s">
        <v>243</v>
      </c>
      <c r="C993" s="18" t="s">
        <v>349</v>
      </c>
      <c r="D993" s="30" t="s">
        <v>337</v>
      </c>
      <c r="E993" s="18"/>
      <c r="F993" s="18"/>
      <c r="G993" s="16">
        <f t="shared" ref="G993:K996" si="339">G994</f>
        <v>1573.2</v>
      </c>
      <c r="H993" s="16">
        <f t="shared" si="339"/>
        <v>-755.1</v>
      </c>
      <c r="I993" s="12">
        <f t="shared" si="323"/>
        <v>818.1</v>
      </c>
      <c r="J993" s="16">
        <f t="shared" si="339"/>
        <v>1435.4</v>
      </c>
      <c r="K993" s="16">
        <f t="shared" si="339"/>
        <v>862.4</v>
      </c>
    </row>
    <row r="994" spans="1:11" ht="23.25" customHeight="1">
      <c r="A994" s="17" t="s">
        <v>44</v>
      </c>
      <c r="B994" s="18" t="s">
        <v>243</v>
      </c>
      <c r="C994" s="18" t="s">
        <v>349</v>
      </c>
      <c r="D994" s="30" t="s">
        <v>337</v>
      </c>
      <c r="E994" s="18" t="s">
        <v>45</v>
      </c>
      <c r="F994" s="18"/>
      <c r="G994" s="16">
        <f t="shared" si="339"/>
        <v>1573.2</v>
      </c>
      <c r="H994" s="16">
        <f t="shared" si="339"/>
        <v>-755.1</v>
      </c>
      <c r="I994" s="12">
        <f t="shared" si="323"/>
        <v>818.1</v>
      </c>
      <c r="J994" s="16">
        <f t="shared" si="339"/>
        <v>1435.4</v>
      </c>
      <c r="K994" s="16">
        <f t="shared" si="339"/>
        <v>862.4</v>
      </c>
    </row>
    <row r="995" spans="1:11" ht="36.75" customHeight="1">
      <c r="A995" s="44" t="s">
        <v>306</v>
      </c>
      <c r="B995" s="18" t="s">
        <v>243</v>
      </c>
      <c r="C995" s="18" t="s">
        <v>349</v>
      </c>
      <c r="D995" s="30" t="s">
        <v>337</v>
      </c>
      <c r="E995" s="18" t="s">
        <v>254</v>
      </c>
      <c r="F995" s="18"/>
      <c r="G995" s="16">
        <f t="shared" si="339"/>
        <v>1573.2</v>
      </c>
      <c r="H995" s="16">
        <f t="shared" si="339"/>
        <v>-755.1</v>
      </c>
      <c r="I995" s="12">
        <f t="shared" si="323"/>
        <v>818.1</v>
      </c>
      <c r="J995" s="16">
        <f t="shared" si="339"/>
        <v>1435.4</v>
      </c>
      <c r="K995" s="16">
        <f t="shared" si="339"/>
        <v>862.4</v>
      </c>
    </row>
    <row r="996" spans="1:11" ht="15.75" customHeight="1">
      <c r="A996" s="44" t="s">
        <v>255</v>
      </c>
      <c r="B996" s="18" t="s">
        <v>243</v>
      </c>
      <c r="C996" s="18" t="s">
        <v>349</v>
      </c>
      <c r="D996" s="30" t="s">
        <v>337</v>
      </c>
      <c r="E996" s="18" t="s">
        <v>256</v>
      </c>
      <c r="F996" s="18"/>
      <c r="G996" s="16">
        <f t="shared" si="339"/>
        <v>1573.2</v>
      </c>
      <c r="H996" s="16">
        <f t="shared" si="339"/>
        <v>-755.1</v>
      </c>
      <c r="I996" s="12">
        <f t="shared" si="323"/>
        <v>818.1</v>
      </c>
      <c r="J996" s="16">
        <f t="shared" si="339"/>
        <v>1435.4</v>
      </c>
      <c r="K996" s="16">
        <f t="shared" si="339"/>
        <v>862.4</v>
      </c>
    </row>
    <row r="997" spans="1:11">
      <c r="A997" s="44" t="s">
        <v>16</v>
      </c>
      <c r="B997" s="18" t="s">
        <v>243</v>
      </c>
      <c r="C997" s="18" t="s">
        <v>349</v>
      </c>
      <c r="D997" s="30" t="s">
        <v>337</v>
      </c>
      <c r="E997" s="18" t="s">
        <v>256</v>
      </c>
      <c r="F997" s="18" t="s">
        <v>17</v>
      </c>
      <c r="G997" s="64">
        <f>'[1]Бюджет 2025 г 1 чтение'!$H$1101</f>
        <v>1573.2</v>
      </c>
      <c r="H997" s="64">
        <f>'[2]Поправки июль'!$I$1127</f>
        <v>-755.1</v>
      </c>
      <c r="I997" s="12">
        <f t="shared" si="323"/>
        <v>818.1</v>
      </c>
      <c r="J997" s="20">
        <f>'[1]Бюджет 2025 г 1 чтение'!$I$1101</f>
        <v>1435.4</v>
      </c>
      <c r="K997" s="19">
        <f>'[1]Бюджет 2025 г 1 чтение'!$J$1101</f>
        <v>862.4</v>
      </c>
    </row>
    <row r="998" spans="1:11" ht="14.25" hidden="1" customHeight="1">
      <c r="A998" s="13"/>
      <c r="B998" s="14"/>
      <c r="C998" s="14"/>
      <c r="D998" s="14"/>
      <c r="E998" s="14"/>
      <c r="F998" s="14"/>
      <c r="G998" s="15"/>
      <c r="H998" s="15"/>
      <c r="I998" s="12">
        <f t="shared" si="323"/>
        <v>0</v>
      </c>
      <c r="J998" s="15"/>
      <c r="K998" s="15"/>
    </row>
    <row r="999" spans="1:11" ht="14.25" hidden="1" customHeight="1">
      <c r="A999" s="13"/>
      <c r="B999" s="14"/>
      <c r="C999" s="14"/>
      <c r="D999" s="14"/>
      <c r="E999" s="14"/>
      <c r="F999" s="14"/>
      <c r="G999" s="15"/>
      <c r="H999" s="15"/>
      <c r="I999" s="12">
        <f t="shared" si="323"/>
        <v>0</v>
      </c>
      <c r="J999" s="15"/>
      <c r="K999" s="15"/>
    </row>
    <row r="1000" spans="1:11" ht="14.25" hidden="1" customHeight="1">
      <c r="A1000" s="13"/>
      <c r="B1000" s="14"/>
      <c r="C1000" s="14"/>
      <c r="D1000" s="14"/>
      <c r="E1000" s="14"/>
      <c r="F1000" s="14"/>
      <c r="G1000" s="15"/>
      <c r="H1000" s="15"/>
      <c r="I1000" s="12">
        <f t="shared" si="323"/>
        <v>0</v>
      </c>
      <c r="J1000" s="15"/>
      <c r="K1000" s="15"/>
    </row>
    <row r="1001" spans="1:11" ht="27" customHeight="1">
      <c r="A1001" s="13" t="s">
        <v>25</v>
      </c>
      <c r="B1001" s="14" t="s">
        <v>243</v>
      </c>
      <c r="C1001" s="14" t="s">
        <v>349</v>
      </c>
      <c r="D1001" s="14" t="s">
        <v>26</v>
      </c>
      <c r="E1001" s="14"/>
      <c r="F1001" s="14"/>
      <c r="G1001" s="16">
        <f t="shared" ref="G1001:J1001" si="340">G1006+G1013+G1002</f>
        <v>5736.8</v>
      </c>
      <c r="H1001" s="16">
        <f t="shared" si="340"/>
        <v>0</v>
      </c>
      <c r="I1001" s="12">
        <f t="shared" si="323"/>
        <v>5736.8</v>
      </c>
      <c r="J1001" s="16">
        <f t="shared" si="340"/>
        <v>5665.1</v>
      </c>
      <c r="K1001" s="16">
        <f>K1006+K1013+K1002</f>
        <v>5705.7000000000007</v>
      </c>
    </row>
    <row r="1002" spans="1:11" ht="38.25">
      <c r="A1002" s="23" t="s">
        <v>33</v>
      </c>
      <c r="B1002" s="18" t="s">
        <v>243</v>
      </c>
      <c r="C1002" s="18" t="s">
        <v>349</v>
      </c>
      <c r="D1002" s="24" t="s">
        <v>34</v>
      </c>
      <c r="E1002" s="24"/>
      <c r="F1002" s="24"/>
      <c r="G1002" s="16">
        <f t="shared" ref="G1002:J1004" si="341">G1003</f>
        <v>0</v>
      </c>
      <c r="H1002" s="16">
        <f t="shared" si="341"/>
        <v>0</v>
      </c>
      <c r="I1002" s="12">
        <f t="shared" ref="I1002:I1065" si="342">G1002+H1002</f>
        <v>0</v>
      </c>
      <c r="J1002" s="16">
        <f t="shared" si="341"/>
        <v>0</v>
      </c>
      <c r="K1002" s="26"/>
    </row>
    <row r="1003" spans="1:11" ht="76.5">
      <c r="A1003" s="23" t="s">
        <v>29</v>
      </c>
      <c r="B1003" s="18" t="s">
        <v>243</v>
      </c>
      <c r="C1003" s="18" t="s">
        <v>349</v>
      </c>
      <c r="D1003" s="24" t="s">
        <v>34</v>
      </c>
      <c r="E1003" s="24" t="s">
        <v>30</v>
      </c>
      <c r="F1003" s="24"/>
      <c r="G1003" s="16">
        <f t="shared" si="341"/>
        <v>0</v>
      </c>
      <c r="H1003" s="16">
        <f t="shared" si="341"/>
        <v>0</v>
      </c>
      <c r="I1003" s="12">
        <f t="shared" si="342"/>
        <v>0</v>
      </c>
      <c r="J1003" s="16">
        <f t="shared" si="341"/>
        <v>0</v>
      </c>
      <c r="K1003" s="26"/>
    </row>
    <row r="1004" spans="1:11" ht="29.25" customHeight="1">
      <c r="A1004" s="23" t="s">
        <v>31</v>
      </c>
      <c r="B1004" s="18" t="s">
        <v>243</v>
      </c>
      <c r="C1004" s="18" t="s">
        <v>349</v>
      </c>
      <c r="D1004" s="24" t="s">
        <v>34</v>
      </c>
      <c r="E1004" s="24" t="s">
        <v>32</v>
      </c>
      <c r="F1004" s="24"/>
      <c r="G1004" s="16">
        <f t="shared" si="341"/>
        <v>0</v>
      </c>
      <c r="H1004" s="16">
        <f t="shared" si="341"/>
        <v>0</v>
      </c>
      <c r="I1004" s="12">
        <f t="shared" si="342"/>
        <v>0</v>
      </c>
      <c r="J1004" s="16">
        <f t="shared" si="341"/>
        <v>0</v>
      </c>
      <c r="K1004" s="26"/>
    </row>
    <row r="1005" spans="1:11">
      <c r="A1005" s="23" t="s">
        <v>19</v>
      </c>
      <c r="B1005" s="18" t="s">
        <v>243</v>
      </c>
      <c r="C1005" s="18" t="s">
        <v>349</v>
      </c>
      <c r="D1005" s="24" t="s">
        <v>34</v>
      </c>
      <c r="E1005" s="24" t="s">
        <v>32</v>
      </c>
      <c r="F1005" s="24" t="s">
        <v>11</v>
      </c>
      <c r="G1005" s="16"/>
      <c r="H1005" s="16"/>
      <c r="I1005" s="12">
        <f t="shared" si="342"/>
        <v>0</v>
      </c>
      <c r="J1005" s="16"/>
      <c r="K1005" s="26"/>
    </row>
    <row r="1006" spans="1:11">
      <c r="A1006" s="13" t="s">
        <v>37</v>
      </c>
      <c r="B1006" s="14" t="s">
        <v>243</v>
      </c>
      <c r="C1006" s="14" t="s">
        <v>349</v>
      </c>
      <c r="D1006" s="14" t="s">
        <v>38</v>
      </c>
      <c r="E1006" s="14"/>
      <c r="F1006" s="14"/>
      <c r="G1006" s="16">
        <f t="shared" ref="G1006:K1008" si="343">G1007</f>
        <v>2780</v>
      </c>
      <c r="H1006" s="16">
        <f t="shared" si="343"/>
        <v>0</v>
      </c>
      <c r="I1006" s="12">
        <f t="shared" si="342"/>
        <v>2780</v>
      </c>
      <c r="J1006" s="16">
        <f t="shared" si="343"/>
        <v>2780</v>
      </c>
      <c r="K1006" s="16">
        <f t="shared" si="343"/>
        <v>2780</v>
      </c>
    </row>
    <row r="1007" spans="1:11" ht="72.75" customHeight="1">
      <c r="A1007" s="17" t="s">
        <v>29</v>
      </c>
      <c r="B1007" s="18" t="s">
        <v>243</v>
      </c>
      <c r="C1007" s="18" t="s">
        <v>349</v>
      </c>
      <c r="D1007" s="18" t="s">
        <v>38</v>
      </c>
      <c r="E1007" s="18" t="s">
        <v>30</v>
      </c>
      <c r="F1007" s="18"/>
      <c r="G1007" s="16">
        <f t="shared" si="343"/>
        <v>2780</v>
      </c>
      <c r="H1007" s="16">
        <f t="shared" si="343"/>
        <v>0</v>
      </c>
      <c r="I1007" s="12">
        <f t="shared" si="342"/>
        <v>2780</v>
      </c>
      <c r="J1007" s="16">
        <f t="shared" si="343"/>
        <v>2780</v>
      </c>
      <c r="K1007" s="16">
        <f t="shared" si="343"/>
        <v>2780</v>
      </c>
    </row>
    <row r="1008" spans="1:11" ht="26.25" customHeight="1">
      <c r="A1008" s="17" t="s">
        <v>31</v>
      </c>
      <c r="B1008" s="18" t="s">
        <v>243</v>
      </c>
      <c r="C1008" s="18" t="s">
        <v>349</v>
      </c>
      <c r="D1008" s="18" t="s">
        <v>38</v>
      </c>
      <c r="E1008" s="18" t="s">
        <v>32</v>
      </c>
      <c r="F1008" s="18"/>
      <c r="G1008" s="16">
        <f t="shared" si="343"/>
        <v>2780</v>
      </c>
      <c r="H1008" s="16">
        <f t="shared" si="343"/>
        <v>0</v>
      </c>
      <c r="I1008" s="12">
        <f t="shared" si="342"/>
        <v>2780</v>
      </c>
      <c r="J1008" s="16">
        <f t="shared" si="343"/>
        <v>2780</v>
      </c>
      <c r="K1008" s="16">
        <f t="shared" si="343"/>
        <v>2780</v>
      </c>
    </row>
    <row r="1009" spans="1:14">
      <c r="A1009" s="17" t="s">
        <v>16</v>
      </c>
      <c r="B1009" s="18" t="s">
        <v>243</v>
      </c>
      <c r="C1009" s="18" t="s">
        <v>349</v>
      </c>
      <c r="D1009" s="18" t="s">
        <v>38</v>
      </c>
      <c r="E1009" s="18" t="s">
        <v>32</v>
      </c>
      <c r="F1009" s="18" t="s">
        <v>17</v>
      </c>
      <c r="G1009" s="64">
        <f>'[1]Бюджет 2025 г 1 чтение'!$H$1167</f>
        <v>2780</v>
      </c>
      <c r="H1009" s="64"/>
      <c r="I1009" s="12">
        <f t="shared" si="342"/>
        <v>2780</v>
      </c>
      <c r="J1009" s="22">
        <f>'[1]Бюджет 2025 г 1 чтение'!$I$1167</f>
        <v>2780</v>
      </c>
      <c r="K1009" s="22">
        <f>'[1]Бюджет 2025 г 1 чтение'!$J$1167</f>
        <v>2780</v>
      </c>
    </row>
    <row r="1010" spans="1:14" hidden="1">
      <c r="A1010" s="23" t="s">
        <v>56</v>
      </c>
      <c r="B1010" s="18" t="s">
        <v>243</v>
      </c>
      <c r="C1010" s="18" t="s">
        <v>349</v>
      </c>
      <c r="D1010" s="18" t="s">
        <v>350</v>
      </c>
      <c r="E1010" s="18"/>
      <c r="F1010" s="18"/>
      <c r="G1010" s="19"/>
      <c r="H1010" s="19"/>
      <c r="I1010" s="12">
        <f t="shared" si="342"/>
        <v>0</v>
      </c>
      <c r="J1010" s="20"/>
      <c r="K1010" s="26"/>
    </row>
    <row r="1011" spans="1:14" hidden="1">
      <c r="A1011" s="23" t="s">
        <v>79</v>
      </c>
      <c r="B1011" s="18" t="s">
        <v>243</v>
      </c>
      <c r="C1011" s="18" t="s">
        <v>349</v>
      </c>
      <c r="D1011" s="18" t="s">
        <v>350</v>
      </c>
      <c r="E1011" s="18" t="s">
        <v>80</v>
      </c>
      <c r="F1011" s="18"/>
      <c r="G1011" s="19"/>
      <c r="H1011" s="19"/>
      <c r="I1011" s="12">
        <f t="shared" si="342"/>
        <v>0</v>
      </c>
      <c r="J1011" s="20"/>
      <c r="K1011" s="26"/>
    </row>
    <row r="1012" spans="1:14" hidden="1">
      <c r="A1012" s="23" t="s">
        <v>81</v>
      </c>
      <c r="B1012" s="18" t="s">
        <v>243</v>
      </c>
      <c r="C1012" s="18" t="s">
        <v>349</v>
      </c>
      <c r="D1012" s="18" t="s">
        <v>350</v>
      </c>
      <c r="E1012" s="18" t="s">
        <v>80</v>
      </c>
      <c r="F1012" s="18" t="s">
        <v>17</v>
      </c>
      <c r="G1012" s="19"/>
      <c r="H1012" s="19"/>
      <c r="I1012" s="12">
        <f t="shared" si="342"/>
        <v>0</v>
      </c>
      <c r="J1012" s="20"/>
      <c r="K1012" s="26"/>
    </row>
    <row r="1013" spans="1:14" ht="27" customHeight="1">
      <c r="A1013" s="31" t="s">
        <v>312</v>
      </c>
      <c r="B1013" s="14" t="s">
        <v>243</v>
      </c>
      <c r="C1013" s="14" t="s">
        <v>349</v>
      </c>
      <c r="D1013" s="32" t="s">
        <v>351</v>
      </c>
      <c r="E1013" s="25"/>
      <c r="F1013" s="25"/>
      <c r="G1013" s="16">
        <f>G1018+G1014</f>
        <v>2956.8</v>
      </c>
      <c r="H1013" s="16">
        <f>H1018+H1014</f>
        <v>0</v>
      </c>
      <c r="I1013" s="12">
        <f t="shared" si="342"/>
        <v>2956.8</v>
      </c>
      <c r="J1013" s="16">
        <f t="shared" ref="J1013:K1013" si="344">J1018+J1014</f>
        <v>2885.1</v>
      </c>
      <c r="K1013" s="16">
        <f t="shared" si="344"/>
        <v>2925.7000000000003</v>
      </c>
    </row>
    <row r="1014" spans="1:14" ht="78.75" customHeight="1">
      <c r="A1014" s="108" t="s">
        <v>642</v>
      </c>
      <c r="B1014" s="18" t="s">
        <v>243</v>
      </c>
      <c r="C1014" s="18" t="s">
        <v>349</v>
      </c>
      <c r="D1014" s="117" t="s">
        <v>627</v>
      </c>
      <c r="E1014" s="134"/>
      <c r="F1014" s="134"/>
      <c r="G1014" s="130">
        <f t="shared" ref="G1014:K1016" si="345">G1015</f>
        <v>3.4</v>
      </c>
      <c r="H1014" s="130">
        <f t="shared" si="345"/>
        <v>0</v>
      </c>
      <c r="I1014" s="12">
        <f t="shared" si="342"/>
        <v>3.4</v>
      </c>
      <c r="J1014" s="130">
        <f t="shared" si="345"/>
        <v>3.4</v>
      </c>
      <c r="K1014" s="130">
        <f t="shared" si="345"/>
        <v>3.4</v>
      </c>
    </row>
    <row r="1015" spans="1:14" ht="38.25">
      <c r="A1015" s="108" t="s">
        <v>306</v>
      </c>
      <c r="B1015" s="18" t="s">
        <v>243</v>
      </c>
      <c r="C1015" s="18" t="s">
        <v>349</v>
      </c>
      <c r="D1015" s="117" t="s">
        <v>627</v>
      </c>
      <c r="E1015" s="134" t="s">
        <v>254</v>
      </c>
      <c r="F1015" s="134"/>
      <c r="G1015" s="130">
        <f t="shared" si="345"/>
        <v>3.4</v>
      </c>
      <c r="H1015" s="130">
        <f t="shared" si="345"/>
        <v>0</v>
      </c>
      <c r="I1015" s="12">
        <f t="shared" si="342"/>
        <v>3.4</v>
      </c>
      <c r="J1015" s="130">
        <f t="shared" si="345"/>
        <v>3.4</v>
      </c>
      <c r="K1015" s="130">
        <f t="shared" si="345"/>
        <v>3.4</v>
      </c>
    </row>
    <row r="1016" spans="1:14">
      <c r="A1016" s="108" t="s">
        <v>255</v>
      </c>
      <c r="B1016" s="18" t="s">
        <v>243</v>
      </c>
      <c r="C1016" s="18" t="s">
        <v>349</v>
      </c>
      <c r="D1016" s="117" t="s">
        <v>627</v>
      </c>
      <c r="E1016" s="134" t="s">
        <v>256</v>
      </c>
      <c r="F1016" s="134"/>
      <c r="G1016" s="130">
        <f t="shared" si="345"/>
        <v>3.4</v>
      </c>
      <c r="H1016" s="130">
        <f t="shared" si="345"/>
        <v>0</v>
      </c>
      <c r="I1016" s="12">
        <f t="shared" si="342"/>
        <v>3.4</v>
      </c>
      <c r="J1016" s="130">
        <f t="shared" si="345"/>
        <v>3.4</v>
      </c>
      <c r="K1016" s="130">
        <f t="shared" si="345"/>
        <v>3.4</v>
      </c>
    </row>
    <row r="1017" spans="1:14" ht="10.5" customHeight="1">
      <c r="A1017" s="108" t="s">
        <v>18</v>
      </c>
      <c r="B1017" s="18" t="s">
        <v>243</v>
      </c>
      <c r="C1017" s="18" t="s">
        <v>349</v>
      </c>
      <c r="D1017" s="117" t="s">
        <v>627</v>
      </c>
      <c r="E1017" s="134" t="s">
        <v>256</v>
      </c>
      <c r="F1017" s="134" t="s">
        <v>10</v>
      </c>
      <c r="G1017" s="130">
        <f>'[3]Бюджет 2025 г 2 чтение'!$H$1181</f>
        <v>3.4</v>
      </c>
      <c r="H1017" s="130"/>
      <c r="I1017" s="12">
        <f t="shared" si="342"/>
        <v>3.4</v>
      </c>
      <c r="J1017" s="130">
        <f>'[1]Бюджет 2025 г 1 чтение'!$I$1176</f>
        <v>3.4</v>
      </c>
      <c r="K1017" s="130">
        <f>'[1]Бюджет 2025 г 1 чтение'!$J$1176</f>
        <v>3.4</v>
      </c>
    </row>
    <row r="1018" spans="1:14" ht="36.75" customHeight="1">
      <c r="A1018" s="44" t="s">
        <v>306</v>
      </c>
      <c r="B1018" s="18" t="s">
        <v>243</v>
      </c>
      <c r="C1018" s="18" t="s">
        <v>349</v>
      </c>
      <c r="D1018" s="30" t="s">
        <v>351</v>
      </c>
      <c r="E1018" s="18" t="s">
        <v>254</v>
      </c>
      <c r="F1018" s="18"/>
      <c r="G1018" s="16">
        <f t="shared" ref="G1018:K1019" si="346">G1019</f>
        <v>2953.4</v>
      </c>
      <c r="H1018" s="16">
        <f t="shared" si="346"/>
        <v>0</v>
      </c>
      <c r="I1018" s="12">
        <f t="shared" si="342"/>
        <v>2953.4</v>
      </c>
      <c r="J1018" s="16">
        <f t="shared" si="346"/>
        <v>2881.7</v>
      </c>
      <c r="K1018" s="16">
        <f t="shared" si="346"/>
        <v>2922.3</v>
      </c>
    </row>
    <row r="1019" spans="1:14" ht="15.75" customHeight="1">
      <c r="A1019" s="44" t="s">
        <v>255</v>
      </c>
      <c r="B1019" s="18" t="s">
        <v>243</v>
      </c>
      <c r="C1019" s="18" t="s">
        <v>349</v>
      </c>
      <c r="D1019" s="30" t="s">
        <v>351</v>
      </c>
      <c r="E1019" s="18" t="s">
        <v>256</v>
      </c>
      <c r="F1019" s="18"/>
      <c r="G1019" s="16">
        <f t="shared" si="346"/>
        <v>2953.4</v>
      </c>
      <c r="H1019" s="16">
        <f t="shared" si="346"/>
        <v>0</v>
      </c>
      <c r="I1019" s="12">
        <f t="shared" si="342"/>
        <v>2953.4</v>
      </c>
      <c r="J1019" s="16">
        <f t="shared" si="346"/>
        <v>2881.7</v>
      </c>
      <c r="K1019" s="16">
        <f t="shared" si="346"/>
        <v>2922.3</v>
      </c>
    </row>
    <row r="1020" spans="1:14">
      <c r="A1020" s="17" t="s">
        <v>567</v>
      </c>
      <c r="B1020" s="18" t="s">
        <v>243</v>
      </c>
      <c r="C1020" s="18" t="s">
        <v>349</v>
      </c>
      <c r="D1020" s="30" t="s">
        <v>351</v>
      </c>
      <c r="E1020" s="18" t="s">
        <v>256</v>
      </c>
      <c r="F1020" s="18" t="s">
        <v>17</v>
      </c>
      <c r="G1020" s="64">
        <f>'[3]Бюджет 2025 г 2 чтение'!$H$1185</f>
        <v>2953.4</v>
      </c>
      <c r="H1020" s="64"/>
      <c r="I1020" s="12">
        <f t="shared" si="342"/>
        <v>2953.4</v>
      </c>
      <c r="J1020" s="22">
        <f>'[3]Бюджет 2025 г 2 чтение'!$I$1185</f>
        <v>2881.7</v>
      </c>
      <c r="K1020" s="22">
        <f>'[3]Бюджет 2025 г 2 чтение'!$J$1185</f>
        <v>2922.3</v>
      </c>
    </row>
    <row r="1021" spans="1:14" ht="16.5" customHeight="1">
      <c r="A1021" s="205" t="s">
        <v>352</v>
      </c>
      <c r="B1021" s="14" t="s">
        <v>353</v>
      </c>
      <c r="C1021" s="34"/>
      <c r="D1021" s="34"/>
      <c r="E1021" s="14"/>
      <c r="F1021" s="14"/>
      <c r="G1021" s="15">
        <f>G1022+G1023+G1024+G1025</f>
        <v>10149.9</v>
      </c>
      <c r="H1021" s="15">
        <f>H1022+H1023+H1024+H1025</f>
        <v>51</v>
      </c>
      <c r="I1021" s="12">
        <f t="shared" si="342"/>
        <v>10200.9</v>
      </c>
      <c r="J1021" s="15">
        <f t="shared" ref="J1021:K1021" si="347">J1022+J1023+J1024+J1025</f>
        <v>8542.3000000000011</v>
      </c>
      <c r="K1021" s="15">
        <f t="shared" si="347"/>
        <v>7525.8</v>
      </c>
      <c r="L1021" s="109">
        <f>G1027+G1104+G1132+G1137</f>
        <v>10149.9</v>
      </c>
      <c r="M1021" s="109">
        <f>J1027+J1104+J1132+J1137</f>
        <v>8542.2999999999993</v>
      </c>
      <c r="N1021" s="109">
        <f>K1027+K1104+K1132+K1137</f>
        <v>7525.8</v>
      </c>
    </row>
    <row r="1022" spans="1:14">
      <c r="A1022" s="13" t="s">
        <v>276</v>
      </c>
      <c r="B1022" s="14" t="s">
        <v>353</v>
      </c>
      <c r="C1022" s="34"/>
      <c r="D1022" s="34"/>
      <c r="E1022" s="14"/>
      <c r="F1022" s="14" t="s">
        <v>17</v>
      </c>
      <c r="G1022" s="15">
        <f>G1056+G1062+G1073+G1083+G1098+G1136+G1146+G1103+G1048+G1078+G1033+G1039+G1113+G1117+G1120</f>
        <v>9449.9</v>
      </c>
      <c r="H1022" s="15">
        <f>H1056+H1062+H1073+H1083+H1098+H1136+H1146+H1103+H1048+H1078+H1033+H1039+H1113+H1117+H1120</f>
        <v>51</v>
      </c>
      <c r="I1022" s="12">
        <f t="shared" si="342"/>
        <v>9500.9</v>
      </c>
      <c r="J1022" s="15">
        <f>J1056+J1062+J1073+J1083+J1098+J1136+J1146+J1103+J1048+J1078+J1033+J1039+J1113+J1117+J1120</f>
        <v>8542.3000000000011</v>
      </c>
      <c r="K1022" s="15">
        <f>K1056+K1062+K1073+K1083+K1098+K1136+K1146+K1103+K1048+K1078+K1033+K1039+K1113+K1117+K1120</f>
        <v>7525.8</v>
      </c>
    </row>
    <row r="1023" spans="1:14">
      <c r="A1023" s="13" t="s">
        <v>18</v>
      </c>
      <c r="B1023" s="14" t="s">
        <v>353</v>
      </c>
      <c r="C1023" s="34"/>
      <c r="D1023" s="34"/>
      <c r="E1023" s="14"/>
      <c r="F1023" s="14" t="s">
        <v>10</v>
      </c>
      <c r="G1023" s="15">
        <f>G1074+G1054+G1093+G1049+G1066+G1069+G1079+G1037+G1044+G1109</f>
        <v>700</v>
      </c>
      <c r="H1023" s="15">
        <f>H1074+H1054+H1093+H1049+H1066+H1069+H1079+H1037+H1044+H1109</f>
        <v>0</v>
      </c>
      <c r="I1023" s="12">
        <f t="shared" si="342"/>
        <v>700</v>
      </c>
      <c r="J1023" s="15">
        <f t="shared" ref="J1023:K1023" si="348">J1074+J1054+J1093+J1049+J1066+J1069+J1079+J1037+J1044+J1109</f>
        <v>0</v>
      </c>
      <c r="K1023" s="15">
        <f t="shared" si="348"/>
        <v>0</v>
      </c>
    </row>
    <row r="1024" spans="1:14">
      <c r="A1024" s="13" t="s">
        <v>19</v>
      </c>
      <c r="B1024" s="14" t="s">
        <v>353</v>
      </c>
      <c r="C1024" s="34"/>
      <c r="D1024" s="34"/>
      <c r="E1024" s="14"/>
      <c r="F1024" s="14" t="s">
        <v>11</v>
      </c>
      <c r="G1024" s="15">
        <f>G1050+G1142</f>
        <v>0</v>
      </c>
      <c r="H1024" s="15">
        <f>H1050+H1142</f>
        <v>0</v>
      </c>
      <c r="I1024" s="12">
        <f t="shared" si="342"/>
        <v>0</v>
      </c>
      <c r="J1024" s="15">
        <f>J1050+J1142</f>
        <v>0</v>
      </c>
      <c r="K1024" s="15">
        <f>K1050+K1142</f>
        <v>0</v>
      </c>
    </row>
    <row r="1025" spans="1:11">
      <c r="A1025" s="13" t="s">
        <v>20</v>
      </c>
      <c r="B1025" s="14" t="s">
        <v>354</v>
      </c>
      <c r="C1025" s="34"/>
      <c r="D1025" s="34"/>
      <c r="E1025" s="14"/>
      <c r="F1025" s="14" t="s">
        <v>12</v>
      </c>
      <c r="G1025" s="15">
        <f t="shared" ref="G1025:K1025" si="349">G1034+G1040</f>
        <v>0</v>
      </c>
      <c r="H1025" s="15">
        <f t="shared" si="349"/>
        <v>0</v>
      </c>
      <c r="I1025" s="12">
        <f t="shared" si="342"/>
        <v>0</v>
      </c>
      <c r="J1025" s="15">
        <f t="shared" si="349"/>
        <v>0</v>
      </c>
      <c r="K1025" s="15">
        <f t="shared" si="349"/>
        <v>0</v>
      </c>
    </row>
    <row r="1026" spans="1:11" ht="13.5" customHeight="1">
      <c r="A1026" s="13" t="s">
        <v>355</v>
      </c>
      <c r="B1026" s="14" t="s">
        <v>353</v>
      </c>
      <c r="C1026" s="14" t="s">
        <v>354</v>
      </c>
      <c r="D1026" s="14"/>
      <c r="E1026" s="14"/>
      <c r="F1026" s="14"/>
      <c r="G1026" s="15">
        <f>G1027+G1132+G1099+G1104</f>
        <v>8657.5</v>
      </c>
      <c r="H1026" s="15">
        <f>H1027+H1132+H1099+H1104</f>
        <v>51</v>
      </c>
      <c r="I1026" s="12">
        <f t="shared" si="342"/>
        <v>8708.5</v>
      </c>
      <c r="J1026" s="15">
        <f>J1027+J1132+J1099+J1104</f>
        <v>7392.3</v>
      </c>
      <c r="K1026" s="15">
        <f>K1027+K1132+K1099+K1104</f>
        <v>6375.8</v>
      </c>
    </row>
    <row r="1027" spans="1:11" ht="71.25" customHeight="1">
      <c r="A1027" s="135" t="s">
        <v>694</v>
      </c>
      <c r="B1027" s="14" t="s">
        <v>353</v>
      </c>
      <c r="C1027" s="14" t="s">
        <v>354</v>
      </c>
      <c r="D1027" s="14" t="s">
        <v>316</v>
      </c>
      <c r="E1027" s="14"/>
      <c r="F1027" s="14"/>
      <c r="G1027" s="15">
        <f>G1028+G1057</f>
        <v>8580</v>
      </c>
      <c r="H1027" s="15">
        <f>H1028+H1057</f>
        <v>51</v>
      </c>
      <c r="I1027" s="12">
        <f>G1027+H1027</f>
        <v>8631</v>
      </c>
      <c r="J1027" s="15">
        <f>J1028+J1057</f>
        <v>7318.2</v>
      </c>
      <c r="K1027" s="15">
        <f t="shared" ref="K1027" si="350">K1028+K1057</f>
        <v>6318.2</v>
      </c>
    </row>
    <row r="1028" spans="1:11" ht="60.75" customHeight="1">
      <c r="A1028" s="209" t="s">
        <v>695</v>
      </c>
      <c r="B1028" s="18" t="s">
        <v>353</v>
      </c>
      <c r="C1028" s="18" t="s">
        <v>354</v>
      </c>
      <c r="D1028" s="18" t="s">
        <v>356</v>
      </c>
      <c r="E1028" s="18"/>
      <c r="F1028" s="18"/>
      <c r="G1028" s="16">
        <f>G1029</f>
        <v>800</v>
      </c>
      <c r="H1028" s="16">
        <f>H1029</f>
        <v>0</v>
      </c>
      <c r="I1028" s="12">
        <f t="shared" si="342"/>
        <v>800</v>
      </c>
      <c r="J1028" s="16">
        <f>J1029</f>
        <v>318.2</v>
      </c>
      <c r="K1028" s="16">
        <f t="shared" ref="K1028" si="351">K1029</f>
        <v>318.2</v>
      </c>
    </row>
    <row r="1029" spans="1:11" ht="27" customHeight="1">
      <c r="A1029" s="17" t="s">
        <v>643</v>
      </c>
      <c r="B1029" s="18" t="s">
        <v>353</v>
      </c>
      <c r="C1029" s="18" t="s">
        <v>354</v>
      </c>
      <c r="D1029" s="18" t="s">
        <v>357</v>
      </c>
      <c r="E1029" s="18"/>
      <c r="F1029" s="18"/>
      <c r="G1029" s="16">
        <f>G1051+G1045+G1030+G1041</f>
        <v>800</v>
      </c>
      <c r="H1029" s="16">
        <f>H1051+H1045+H1030+H1041</f>
        <v>0</v>
      </c>
      <c r="I1029" s="12">
        <f t="shared" si="342"/>
        <v>800</v>
      </c>
      <c r="J1029" s="16">
        <f t="shared" ref="J1029:K1029" si="352">J1051+J1045+J1030+J1041</f>
        <v>318.2</v>
      </c>
      <c r="K1029" s="16">
        <f t="shared" si="352"/>
        <v>318.2</v>
      </c>
    </row>
    <row r="1030" spans="1:11" ht="48.75" customHeight="1">
      <c r="A1030" s="23" t="s">
        <v>358</v>
      </c>
      <c r="B1030" s="18" t="s">
        <v>353</v>
      </c>
      <c r="C1030" s="18" t="s">
        <v>354</v>
      </c>
      <c r="D1030" s="24" t="s">
        <v>359</v>
      </c>
      <c r="E1030" s="24"/>
      <c r="F1030" s="24"/>
      <c r="G1030" s="63">
        <f>G1031+G1035+G1038</f>
        <v>800</v>
      </c>
      <c r="H1030" s="63">
        <f>H1031+H1035+H1038</f>
        <v>0</v>
      </c>
      <c r="I1030" s="12">
        <f t="shared" si="342"/>
        <v>800</v>
      </c>
      <c r="J1030" s="63">
        <f t="shared" ref="J1030:K1030" si="353">J1031+J1035+J1038</f>
        <v>318.2</v>
      </c>
      <c r="K1030" s="63">
        <f t="shared" si="353"/>
        <v>318.2</v>
      </c>
    </row>
    <row r="1031" spans="1:11" ht="27" customHeight="1">
      <c r="A1031" s="23" t="s">
        <v>44</v>
      </c>
      <c r="B1031" s="18" t="s">
        <v>353</v>
      </c>
      <c r="C1031" s="18" t="s">
        <v>354</v>
      </c>
      <c r="D1031" s="24" t="s">
        <v>359</v>
      </c>
      <c r="E1031" s="24" t="s">
        <v>45</v>
      </c>
      <c r="F1031" s="24"/>
      <c r="G1031" s="63">
        <f t="shared" ref="G1031:K1032" si="354">G1032</f>
        <v>214.8</v>
      </c>
      <c r="H1031" s="63">
        <f t="shared" si="354"/>
        <v>0</v>
      </c>
      <c r="I1031" s="12">
        <f t="shared" si="342"/>
        <v>214.8</v>
      </c>
      <c r="J1031" s="63">
        <f t="shared" si="354"/>
        <v>153</v>
      </c>
      <c r="K1031" s="63">
        <f t="shared" si="354"/>
        <v>153</v>
      </c>
    </row>
    <row r="1032" spans="1:11" ht="25.5" customHeight="1">
      <c r="A1032" s="23" t="s">
        <v>360</v>
      </c>
      <c r="B1032" s="18" t="s">
        <v>353</v>
      </c>
      <c r="C1032" s="18" t="s">
        <v>354</v>
      </c>
      <c r="D1032" s="24" t="s">
        <v>359</v>
      </c>
      <c r="E1032" s="24" t="s">
        <v>53</v>
      </c>
      <c r="F1032" s="24"/>
      <c r="G1032" s="63">
        <f t="shared" si="354"/>
        <v>214.8</v>
      </c>
      <c r="H1032" s="63">
        <f t="shared" si="354"/>
        <v>0</v>
      </c>
      <c r="I1032" s="12">
        <f t="shared" si="342"/>
        <v>214.8</v>
      </c>
      <c r="J1032" s="63">
        <f t="shared" si="354"/>
        <v>153</v>
      </c>
      <c r="K1032" s="63">
        <f t="shared" si="354"/>
        <v>153</v>
      </c>
    </row>
    <row r="1033" spans="1:11" ht="15.75" customHeight="1">
      <c r="A1033" s="23" t="s">
        <v>16</v>
      </c>
      <c r="B1033" s="18" t="s">
        <v>353</v>
      </c>
      <c r="C1033" s="18" t="s">
        <v>354</v>
      </c>
      <c r="D1033" s="24" t="s">
        <v>359</v>
      </c>
      <c r="E1033" s="24" t="s">
        <v>53</v>
      </c>
      <c r="F1033" s="24" t="s">
        <v>17</v>
      </c>
      <c r="G1033" s="63">
        <f>'[3]Бюджет 2025 г 2 чтение'!$H$1394</f>
        <v>214.8</v>
      </c>
      <c r="H1033" s="63"/>
      <c r="I1033" s="12">
        <f t="shared" si="342"/>
        <v>214.8</v>
      </c>
      <c r="J1033" s="63">
        <f>'[1]Бюджет 2025 г 1 чтение'!$I$1389</f>
        <v>153</v>
      </c>
      <c r="K1033" s="16">
        <f>'[1]Бюджет 2025 г 1 чтение'!$J$1389</f>
        <v>153</v>
      </c>
    </row>
    <row r="1034" spans="1:11" ht="15.75" customHeight="1">
      <c r="A1034" s="23" t="s">
        <v>20</v>
      </c>
      <c r="B1034" s="18" t="s">
        <v>353</v>
      </c>
      <c r="C1034" s="18" t="s">
        <v>354</v>
      </c>
      <c r="D1034" s="24" t="s">
        <v>359</v>
      </c>
      <c r="E1034" s="24" t="s">
        <v>53</v>
      </c>
      <c r="F1034" s="24" t="s">
        <v>12</v>
      </c>
      <c r="G1034" s="63"/>
      <c r="H1034" s="63"/>
      <c r="I1034" s="12">
        <f t="shared" si="342"/>
        <v>0</v>
      </c>
      <c r="J1034" s="63"/>
      <c r="K1034" s="26"/>
    </row>
    <row r="1035" spans="1:11" ht="41.25" customHeight="1">
      <c r="A1035" s="23" t="s">
        <v>44</v>
      </c>
      <c r="B1035" s="18" t="s">
        <v>353</v>
      </c>
      <c r="C1035" s="18" t="s">
        <v>354</v>
      </c>
      <c r="D1035" s="24" t="s">
        <v>361</v>
      </c>
      <c r="E1035" s="24" t="s">
        <v>45</v>
      </c>
      <c r="F1035" s="24"/>
      <c r="G1035" s="63">
        <f>G1036</f>
        <v>0</v>
      </c>
      <c r="H1035" s="63">
        <f>H1036</f>
        <v>0</v>
      </c>
      <c r="I1035" s="12">
        <f t="shared" si="342"/>
        <v>0</v>
      </c>
      <c r="J1035" s="63">
        <f>J1036</f>
        <v>0</v>
      </c>
      <c r="K1035" s="26"/>
    </row>
    <row r="1036" spans="1:11" ht="24" customHeight="1">
      <c r="A1036" s="23" t="s">
        <v>360</v>
      </c>
      <c r="B1036" s="18" t="s">
        <v>353</v>
      </c>
      <c r="C1036" s="18" t="s">
        <v>354</v>
      </c>
      <c r="D1036" s="24" t="s">
        <v>361</v>
      </c>
      <c r="E1036" s="24" t="s">
        <v>53</v>
      </c>
      <c r="F1036" s="24"/>
      <c r="G1036" s="63">
        <f>G1037</f>
        <v>0</v>
      </c>
      <c r="H1036" s="63">
        <f>H1037</f>
        <v>0</v>
      </c>
      <c r="I1036" s="12">
        <f t="shared" si="342"/>
        <v>0</v>
      </c>
      <c r="J1036" s="63">
        <f>J1037</f>
        <v>0</v>
      </c>
      <c r="K1036" s="26"/>
    </row>
    <row r="1037" spans="1:11" ht="17.25" customHeight="1">
      <c r="A1037" s="23" t="s">
        <v>18</v>
      </c>
      <c r="B1037" s="18" t="s">
        <v>353</v>
      </c>
      <c r="C1037" s="18" t="s">
        <v>354</v>
      </c>
      <c r="D1037" s="24" t="s">
        <v>361</v>
      </c>
      <c r="E1037" s="24" t="s">
        <v>53</v>
      </c>
      <c r="F1037" s="24" t="s">
        <v>10</v>
      </c>
      <c r="G1037" s="63"/>
      <c r="H1037" s="63"/>
      <c r="I1037" s="12">
        <f t="shared" si="342"/>
        <v>0</v>
      </c>
      <c r="J1037" s="63"/>
      <c r="K1037" s="26"/>
    </row>
    <row r="1038" spans="1:11" ht="12" customHeight="1">
      <c r="A1038" s="60" t="s">
        <v>161</v>
      </c>
      <c r="B1038" s="18" t="s">
        <v>353</v>
      </c>
      <c r="C1038" s="18" t="s">
        <v>354</v>
      </c>
      <c r="D1038" s="24" t="s">
        <v>359</v>
      </c>
      <c r="E1038" s="18" t="s">
        <v>162</v>
      </c>
      <c r="F1038" s="18"/>
      <c r="G1038" s="16">
        <f t="shared" ref="G1038:K1038" si="355">G1039</f>
        <v>585.20000000000005</v>
      </c>
      <c r="H1038" s="16">
        <f t="shared" si="355"/>
        <v>0</v>
      </c>
      <c r="I1038" s="12">
        <f t="shared" si="342"/>
        <v>585.20000000000005</v>
      </c>
      <c r="J1038" s="16">
        <f t="shared" si="355"/>
        <v>165.2</v>
      </c>
      <c r="K1038" s="16">
        <f t="shared" si="355"/>
        <v>165.2</v>
      </c>
    </row>
    <row r="1039" spans="1:11" ht="15" customHeight="1">
      <c r="A1039" s="17" t="s">
        <v>16</v>
      </c>
      <c r="B1039" s="18" t="s">
        <v>353</v>
      </c>
      <c r="C1039" s="18" t="s">
        <v>354</v>
      </c>
      <c r="D1039" s="24" t="s">
        <v>359</v>
      </c>
      <c r="E1039" s="18" t="s">
        <v>162</v>
      </c>
      <c r="F1039" s="18" t="s">
        <v>17</v>
      </c>
      <c r="G1039" s="64">
        <f>'[3]Бюджет 2025 г 2 чтение'!$H$671</f>
        <v>585.20000000000005</v>
      </c>
      <c r="H1039" s="64"/>
      <c r="I1039" s="12">
        <f t="shared" si="342"/>
        <v>585.20000000000005</v>
      </c>
      <c r="J1039" s="20">
        <f>'[1]Бюджет 2025 г 1 чтение'!$I$670</f>
        <v>165.2</v>
      </c>
      <c r="K1039" s="19">
        <f>'[1]Бюджет 2025 г 1 чтение'!$J$670</f>
        <v>165.2</v>
      </c>
    </row>
    <row r="1040" spans="1:11" ht="15" customHeight="1">
      <c r="A1040" s="23" t="s">
        <v>20</v>
      </c>
      <c r="B1040" s="18" t="s">
        <v>353</v>
      </c>
      <c r="C1040" s="18" t="s">
        <v>354</v>
      </c>
      <c r="D1040" s="24" t="s">
        <v>359</v>
      </c>
      <c r="E1040" s="18" t="s">
        <v>162</v>
      </c>
      <c r="F1040" s="18" t="s">
        <v>12</v>
      </c>
      <c r="G1040" s="19"/>
      <c r="H1040" s="19"/>
      <c r="I1040" s="12">
        <f t="shared" si="342"/>
        <v>0</v>
      </c>
      <c r="J1040" s="20"/>
      <c r="K1040" s="26"/>
    </row>
    <row r="1041" spans="1:11" ht="25.5" hidden="1">
      <c r="A1041" s="140" t="s">
        <v>596</v>
      </c>
      <c r="B1041" s="18" t="s">
        <v>353</v>
      </c>
      <c r="C1041" s="18" t="s">
        <v>354</v>
      </c>
      <c r="D1041" s="24" t="s">
        <v>361</v>
      </c>
      <c r="E1041" s="18"/>
      <c r="F1041" s="18"/>
      <c r="G1041" s="19">
        <f t="shared" ref="G1041:H1043" si="356">G1042</f>
        <v>0</v>
      </c>
      <c r="H1041" s="19">
        <f t="shared" si="356"/>
        <v>0</v>
      </c>
      <c r="I1041" s="12">
        <f t="shared" si="342"/>
        <v>0</v>
      </c>
      <c r="J1041" s="19">
        <f t="shared" ref="J1041:K1043" si="357">J1042</f>
        <v>0</v>
      </c>
      <c r="K1041" s="19">
        <f t="shared" si="357"/>
        <v>0</v>
      </c>
    </row>
    <row r="1042" spans="1:11" ht="15" hidden="1" customHeight="1">
      <c r="A1042" s="23" t="s">
        <v>44</v>
      </c>
      <c r="B1042" s="18" t="s">
        <v>353</v>
      </c>
      <c r="C1042" s="18" t="s">
        <v>354</v>
      </c>
      <c r="D1042" s="24" t="s">
        <v>361</v>
      </c>
      <c r="E1042" s="24" t="s">
        <v>45</v>
      </c>
      <c r="F1042" s="24"/>
      <c r="G1042" s="63">
        <f t="shared" si="356"/>
        <v>0</v>
      </c>
      <c r="H1042" s="63">
        <f t="shared" si="356"/>
        <v>0</v>
      </c>
      <c r="I1042" s="12">
        <f t="shared" si="342"/>
        <v>0</v>
      </c>
      <c r="J1042" s="63">
        <f t="shared" si="357"/>
        <v>0</v>
      </c>
      <c r="K1042" s="63">
        <f t="shared" si="357"/>
        <v>0</v>
      </c>
    </row>
    <row r="1043" spans="1:11" ht="15" hidden="1" customHeight="1">
      <c r="A1043" s="23" t="s">
        <v>360</v>
      </c>
      <c r="B1043" s="18" t="s">
        <v>353</v>
      </c>
      <c r="C1043" s="18" t="s">
        <v>354</v>
      </c>
      <c r="D1043" s="24" t="s">
        <v>361</v>
      </c>
      <c r="E1043" s="24" t="s">
        <v>53</v>
      </c>
      <c r="F1043" s="24"/>
      <c r="G1043" s="63">
        <f t="shared" si="356"/>
        <v>0</v>
      </c>
      <c r="H1043" s="63">
        <f t="shared" si="356"/>
        <v>0</v>
      </c>
      <c r="I1043" s="12">
        <f t="shared" si="342"/>
        <v>0</v>
      </c>
      <c r="J1043" s="63">
        <f t="shared" si="357"/>
        <v>0</v>
      </c>
      <c r="K1043" s="63">
        <f t="shared" si="357"/>
        <v>0</v>
      </c>
    </row>
    <row r="1044" spans="1:11" ht="15" hidden="1" customHeight="1">
      <c r="A1044" s="23" t="s">
        <v>18</v>
      </c>
      <c r="B1044" s="18" t="s">
        <v>353</v>
      </c>
      <c r="C1044" s="18" t="s">
        <v>354</v>
      </c>
      <c r="D1044" s="24" t="s">
        <v>361</v>
      </c>
      <c r="E1044" s="24" t="s">
        <v>53</v>
      </c>
      <c r="F1044" s="24" t="s">
        <v>10</v>
      </c>
      <c r="G1044" s="63">
        <f>'[1]Бюджет 2025 г 1 чтение'!$H$1394</f>
        <v>0</v>
      </c>
      <c r="H1044" s="63"/>
      <c r="I1044" s="12">
        <f t="shared" si="342"/>
        <v>0</v>
      </c>
      <c r="J1044" s="63">
        <f>'[1]Бюджет 2025 г 1 чтение'!$I$1394</f>
        <v>0</v>
      </c>
      <c r="K1044" s="26">
        <f>'[1]Бюджет 2025 г 1 чтение'!$J$1394</f>
        <v>0</v>
      </c>
    </row>
    <row r="1045" spans="1:11" ht="28.5" hidden="1" customHeight="1">
      <c r="A1045" s="23" t="s">
        <v>362</v>
      </c>
      <c r="B1045" s="18" t="s">
        <v>353</v>
      </c>
      <c r="C1045" s="18" t="s">
        <v>354</v>
      </c>
      <c r="D1045" s="24" t="s">
        <v>363</v>
      </c>
      <c r="E1045" s="18"/>
      <c r="F1045" s="18"/>
      <c r="G1045" s="16">
        <f t="shared" ref="G1045:K1046" si="358">G1046</f>
        <v>0</v>
      </c>
      <c r="H1045" s="16">
        <f t="shared" si="358"/>
        <v>0</v>
      </c>
      <c r="I1045" s="12">
        <f t="shared" si="342"/>
        <v>0</v>
      </c>
      <c r="J1045" s="16">
        <f t="shared" si="358"/>
        <v>0</v>
      </c>
      <c r="K1045" s="16">
        <f t="shared" si="358"/>
        <v>0</v>
      </c>
    </row>
    <row r="1046" spans="1:11" ht="27" hidden="1" customHeight="1">
      <c r="A1046" s="156" t="s">
        <v>44</v>
      </c>
      <c r="B1046" s="151" t="s">
        <v>353</v>
      </c>
      <c r="C1046" s="151" t="s">
        <v>354</v>
      </c>
      <c r="D1046" s="113" t="s">
        <v>363</v>
      </c>
      <c r="E1046" s="151" t="s">
        <v>45</v>
      </c>
      <c r="F1046" s="151"/>
      <c r="G1046" s="155">
        <f t="shared" si="358"/>
        <v>0</v>
      </c>
      <c r="H1046" s="155">
        <f t="shared" si="358"/>
        <v>0</v>
      </c>
      <c r="I1046" s="12">
        <f t="shared" si="342"/>
        <v>0</v>
      </c>
      <c r="J1046" s="155">
        <f t="shared" si="358"/>
        <v>0</v>
      </c>
      <c r="K1046" s="155">
        <f t="shared" si="358"/>
        <v>0</v>
      </c>
    </row>
    <row r="1047" spans="1:11" ht="41.25" hidden="1" customHeight="1">
      <c r="A1047" s="23" t="s">
        <v>360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/>
      <c r="G1047" s="16">
        <f t="shared" ref="G1047:K1047" si="359">G1048+G1049+G1050</f>
        <v>0</v>
      </c>
      <c r="H1047" s="16">
        <f t="shared" si="359"/>
        <v>0</v>
      </c>
      <c r="I1047" s="12">
        <f t="shared" si="342"/>
        <v>0</v>
      </c>
      <c r="J1047" s="16">
        <f t="shared" si="359"/>
        <v>0</v>
      </c>
      <c r="K1047" s="16">
        <f t="shared" si="359"/>
        <v>0</v>
      </c>
    </row>
    <row r="1048" spans="1:11" ht="14.25" hidden="1" customHeight="1">
      <c r="A1048" s="23" t="s">
        <v>16</v>
      </c>
      <c r="B1048" s="18" t="s">
        <v>353</v>
      </c>
      <c r="C1048" s="18" t="s">
        <v>354</v>
      </c>
      <c r="D1048" s="24" t="s">
        <v>363</v>
      </c>
      <c r="E1048" s="18" t="s">
        <v>53</v>
      </c>
      <c r="F1048" s="18" t="s">
        <v>17</v>
      </c>
      <c r="G1048" s="26">
        <f>'[1]Бюджет 2025 г 1 чтение'!$H$1398</f>
        <v>0</v>
      </c>
      <c r="H1048" s="26"/>
      <c r="I1048" s="12">
        <f t="shared" si="342"/>
        <v>0</v>
      </c>
      <c r="J1048" s="26">
        <f>'[1]Бюджет 2025 г 1 чтение'!$I$1398</f>
        <v>0</v>
      </c>
      <c r="K1048" s="26">
        <f>'[1]Бюджет 2025 г 1 чтение'!$J$1398</f>
        <v>0</v>
      </c>
    </row>
    <row r="1049" spans="1:11" ht="12" hidden="1" customHeight="1">
      <c r="A1049" s="23" t="s">
        <v>18</v>
      </c>
      <c r="B1049" s="18" t="s">
        <v>353</v>
      </c>
      <c r="C1049" s="18" t="s">
        <v>354</v>
      </c>
      <c r="D1049" s="24" t="s">
        <v>363</v>
      </c>
      <c r="E1049" s="18" t="s">
        <v>53</v>
      </c>
      <c r="F1049" s="18" t="s">
        <v>10</v>
      </c>
      <c r="G1049" s="19">
        <f>'[1]Бюджет 2025 г 1 чтение'!$H$1399</f>
        <v>0</v>
      </c>
      <c r="H1049" s="19"/>
      <c r="I1049" s="12">
        <f t="shared" si="342"/>
        <v>0</v>
      </c>
      <c r="J1049" s="19">
        <f>'[1]Бюджет 2025 г 1 чтение'!$I$1399</f>
        <v>0</v>
      </c>
      <c r="K1049" s="19">
        <f>'[1]Бюджет 2025 г 1 чтение'!$J$1399</f>
        <v>0</v>
      </c>
    </row>
    <row r="1050" spans="1:11" ht="15" hidden="1" customHeight="1">
      <c r="A1050" s="23" t="s">
        <v>19</v>
      </c>
      <c r="B1050" s="18" t="s">
        <v>353</v>
      </c>
      <c r="C1050" s="18" t="s">
        <v>354</v>
      </c>
      <c r="D1050" s="24" t="s">
        <v>363</v>
      </c>
      <c r="E1050" s="18" t="s">
        <v>53</v>
      </c>
      <c r="F1050" s="18" t="s">
        <v>11</v>
      </c>
      <c r="G1050" s="19">
        <f>'[1]Бюджет 2025 г 1 чтение'!$H$1400</f>
        <v>0</v>
      </c>
      <c r="H1050" s="19"/>
      <c r="I1050" s="12">
        <f t="shared" si="342"/>
        <v>0</v>
      </c>
      <c r="J1050" s="19">
        <f>'[1]Бюджет 2025 г 1 чтение'!$I$1400</f>
        <v>0</v>
      </c>
      <c r="K1050" s="19">
        <f>'[1]Бюджет 2025 г 1 чтение'!$J$1400</f>
        <v>0</v>
      </c>
    </row>
    <row r="1051" spans="1:11" ht="36" hidden="1">
      <c r="A1051" s="17" t="s">
        <v>364</v>
      </c>
      <c r="B1051" s="18" t="s">
        <v>353</v>
      </c>
      <c r="C1051" s="18" t="s">
        <v>354</v>
      </c>
      <c r="D1051" s="18" t="s">
        <v>361</v>
      </c>
      <c r="E1051" s="18"/>
      <c r="F1051" s="18"/>
      <c r="G1051" s="16">
        <f>G1052</f>
        <v>0</v>
      </c>
      <c r="H1051" s="16">
        <f>H1052</f>
        <v>0</v>
      </c>
      <c r="I1051" s="12">
        <f t="shared" si="342"/>
        <v>0</v>
      </c>
      <c r="J1051" s="16">
        <f t="shared" ref="J1051:K1051" si="360">J1052</f>
        <v>0</v>
      </c>
      <c r="K1051" s="16">
        <f t="shared" si="360"/>
        <v>0</v>
      </c>
    </row>
    <row r="1052" spans="1:11" hidden="1">
      <c r="A1052" s="60" t="s">
        <v>122</v>
      </c>
      <c r="B1052" s="18" t="s">
        <v>353</v>
      </c>
      <c r="C1052" s="18" t="s">
        <v>354</v>
      </c>
      <c r="D1052" s="18" t="s">
        <v>361</v>
      </c>
      <c r="E1052" s="18" t="s">
        <v>123</v>
      </c>
      <c r="F1052" s="18"/>
      <c r="G1052" s="16">
        <f>G1055+G1053</f>
        <v>0</v>
      </c>
      <c r="H1052" s="16">
        <f>H1055+H1053</f>
        <v>0</v>
      </c>
      <c r="I1052" s="12">
        <f t="shared" si="342"/>
        <v>0</v>
      </c>
      <c r="J1052" s="16">
        <f t="shared" ref="J1052:K1052" si="361">J1055+J1053</f>
        <v>0</v>
      </c>
      <c r="K1052" s="16">
        <f t="shared" si="361"/>
        <v>0</v>
      </c>
    </row>
    <row r="1053" spans="1:11" hidden="1">
      <c r="A1053" s="60" t="s">
        <v>365</v>
      </c>
      <c r="B1053" s="18" t="s">
        <v>353</v>
      </c>
      <c r="C1053" s="18" t="s">
        <v>354</v>
      </c>
      <c r="D1053" s="18" t="s">
        <v>361</v>
      </c>
      <c r="E1053" s="18" t="s">
        <v>366</v>
      </c>
      <c r="F1053" s="18"/>
      <c r="G1053" s="16">
        <f>G1054</f>
        <v>0</v>
      </c>
      <c r="H1053" s="16">
        <f>H1054</f>
        <v>0</v>
      </c>
      <c r="I1053" s="12">
        <f t="shared" si="342"/>
        <v>0</v>
      </c>
      <c r="J1053" s="16">
        <f t="shared" ref="J1053:K1053" si="362">J1054</f>
        <v>0</v>
      </c>
      <c r="K1053" s="16">
        <f t="shared" si="362"/>
        <v>0</v>
      </c>
    </row>
    <row r="1054" spans="1:11" hidden="1">
      <c r="A1054" s="60" t="s">
        <v>222</v>
      </c>
      <c r="B1054" s="18" t="s">
        <v>353</v>
      </c>
      <c r="C1054" s="18" t="s">
        <v>354</v>
      </c>
      <c r="D1054" s="18" t="s">
        <v>361</v>
      </c>
      <c r="E1054" s="18" t="s">
        <v>366</v>
      </c>
      <c r="F1054" s="18" t="s">
        <v>10</v>
      </c>
      <c r="G1054" s="16"/>
      <c r="H1054" s="16"/>
      <c r="I1054" s="12">
        <f t="shared" si="342"/>
        <v>0</v>
      </c>
      <c r="J1054" s="16"/>
      <c r="K1054" s="26"/>
    </row>
    <row r="1055" spans="1:11" hidden="1">
      <c r="A1055" s="60" t="s">
        <v>161</v>
      </c>
      <c r="B1055" s="18" t="s">
        <v>353</v>
      </c>
      <c r="C1055" s="18" t="s">
        <v>354</v>
      </c>
      <c r="D1055" s="18" t="s">
        <v>359</v>
      </c>
      <c r="E1055" s="18" t="s">
        <v>162</v>
      </c>
      <c r="F1055" s="18"/>
      <c r="G1055" s="16">
        <f>G1056</f>
        <v>0</v>
      </c>
      <c r="H1055" s="16">
        <f>H1056</f>
        <v>0</v>
      </c>
      <c r="I1055" s="12">
        <f t="shared" si="342"/>
        <v>0</v>
      </c>
      <c r="J1055" s="16">
        <f t="shared" ref="J1055:K1055" si="363">J1056</f>
        <v>0</v>
      </c>
      <c r="K1055" s="16">
        <f t="shared" si="363"/>
        <v>0</v>
      </c>
    </row>
    <row r="1056" spans="1:11" ht="15.75" hidden="1" customHeight="1">
      <c r="A1056" s="17" t="s">
        <v>16</v>
      </c>
      <c r="B1056" s="18" t="s">
        <v>353</v>
      </c>
      <c r="C1056" s="18" t="s">
        <v>354</v>
      </c>
      <c r="D1056" s="18" t="s">
        <v>359</v>
      </c>
      <c r="E1056" s="18" t="s">
        <v>162</v>
      </c>
      <c r="F1056" s="18" t="s">
        <v>17</v>
      </c>
      <c r="G1056" s="19"/>
      <c r="H1056" s="19"/>
      <c r="I1056" s="12">
        <f t="shared" si="342"/>
        <v>0</v>
      </c>
      <c r="J1056" s="20"/>
      <c r="K1056" s="26"/>
    </row>
    <row r="1057" spans="1:11" s="50" customFormat="1" ht="39" customHeight="1">
      <c r="A1057" s="210" t="s">
        <v>696</v>
      </c>
      <c r="B1057" s="18" t="s">
        <v>353</v>
      </c>
      <c r="C1057" s="18" t="s">
        <v>354</v>
      </c>
      <c r="D1057" s="24" t="s">
        <v>367</v>
      </c>
      <c r="E1057" s="18"/>
      <c r="F1057" s="18"/>
      <c r="G1057" s="16">
        <f t="shared" ref="G1057:K1057" si="364">G1058+G1094</f>
        <v>7780</v>
      </c>
      <c r="H1057" s="16">
        <f t="shared" si="364"/>
        <v>51</v>
      </c>
      <c r="I1057" s="12">
        <f t="shared" si="342"/>
        <v>7831</v>
      </c>
      <c r="J1057" s="16">
        <f t="shared" si="364"/>
        <v>7000</v>
      </c>
      <c r="K1057" s="16">
        <f t="shared" si="364"/>
        <v>6000</v>
      </c>
    </row>
    <row r="1058" spans="1:11" ht="36">
      <c r="A1058" s="17" t="s">
        <v>368</v>
      </c>
      <c r="B1058" s="18" t="s">
        <v>353</v>
      </c>
      <c r="C1058" s="18" t="s">
        <v>354</v>
      </c>
      <c r="D1058" s="24" t="s">
        <v>369</v>
      </c>
      <c r="E1058" s="18"/>
      <c r="F1058" s="18"/>
      <c r="G1058" s="16">
        <f t="shared" ref="G1058:K1058" si="365">G1059+G1070+G1080+G1090+G1063+G1075</f>
        <v>7780</v>
      </c>
      <c r="H1058" s="16">
        <f t="shared" si="365"/>
        <v>51</v>
      </c>
      <c r="I1058" s="12">
        <f t="shared" si="342"/>
        <v>7831</v>
      </c>
      <c r="J1058" s="16">
        <f t="shared" si="365"/>
        <v>7000</v>
      </c>
      <c r="K1058" s="16">
        <f t="shared" si="365"/>
        <v>6000</v>
      </c>
    </row>
    <row r="1059" spans="1:11" ht="32.25" customHeight="1">
      <c r="A1059" s="44" t="s">
        <v>312</v>
      </c>
      <c r="B1059" s="18" t="s">
        <v>353</v>
      </c>
      <c r="C1059" s="18" t="s">
        <v>354</v>
      </c>
      <c r="D1059" s="24" t="s">
        <v>370</v>
      </c>
      <c r="E1059" s="18"/>
      <c r="F1059" s="18"/>
      <c r="G1059" s="16">
        <f t="shared" ref="G1059:K1061" si="366">G1060</f>
        <v>7080</v>
      </c>
      <c r="H1059" s="16">
        <f t="shared" si="366"/>
        <v>51</v>
      </c>
      <c r="I1059" s="12">
        <f t="shared" si="342"/>
        <v>7131</v>
      </c>
      <c r="J1059" s="16">
        <f t="shared" si="366"/>
        <v>7000</v>
      </c>
      <c r="K1059" s="16">
        <f t="shared" si="366"/>
        <v>6000</v>
      </c>
    </row>
    <row r="1060" spans="1:11" ht="36.75" customHeight="1">
      <c r="A1060" s="44" t="s">
        <v>382</v>
      </c>
      <c r="B1060" s="18" t="s">
        <v>353</v>
      </c>
      <c r="C1060" s="18" t="s">
        <v>354</v>
      </c>
      <c r="D1060" s="18" t="s">
        <v>370</v>
      </c>
      <c r="E1060" s="18" t="s">
        <v>254</v>
      </c>
      <c r="F1060" s="18"/>
      <c r="G1060" s="16">
        <f t="shared" si="366"/>
        <v>7080</v>
      </c>
      <c r="H1060" s="16">
        <f t="shared" si="366"/>
        <v>51</v>
      </c>
      <c r="I1060" s="12">
        <f t="shared" si="342"/>
        <v>7131</v>
      </c>
      <c r="J1060" s="16">
        <f t="shared" si="366"/>
        <v>7000</v>
      </c>
      <c r="K1060" s="16">
        <f t="shared" si="366"/>
        <v>6000</v>
      </c>
    </row>
    <row r="1061" spans="1:11" ht="14.25" customHeight="1">
      <c r="A1061" s="44" t="s">
        <v>255</v>
      </c>
      <c r="B1061" s="18" t="s">
        <v>353</v>
      </c>
      <c r="C1061" s="18" t="s">
        <v>354</v>
      </c>
      <c r="D1061" s="18" t="s">
        <v>370</v>
      </c>
      <c r="E1061" s="18" t="s">
        <v>256</v>
      </c>
      <c r="F1061" s="18"/>
      <c r="G1061" s="16">
        <f t="shared" si="366"/>
        <v>7080</v>
      </c>
      <c r="H1061" s="16">
        <f t="shared" si="366"/>
        <v>51</v>
      </c>
      <c r="I1061" s="12">
        <f t="shared" si="342"/>
        <v>7131</v>
      </c>
      <c r="J1061" s="16">
        <f t="shared" si="366"/>
        <v>7000</v>
      </c>
      <c r="K1061" s="16">
        <f t="shared" si="366"/>
        <v>6000</v>
      </c>
    </row>
    <row r="1062" spans="1:11">
      <c r="A1062" s="17" t="s">
        <v>276</v>
      </c>
      <c r="B1062" s="18" t="s">
        <v>353</v>
      </c>
      <c r="C1062" s="18" t="s">
        <v>354</v>
      </c>
      <c r="D1062" s="18" t="s">
        <v>370</v>
      </c>
      <c r="E1062" s="18" t="s">
        <v>256</v>
      </c>
      <c r="F1062" s="18" t="s">
        <v>17</v>
      </c>
      <c r="G1062" s="19">
        <v>7080</v>
      </c>
      <c r="H1062" s="19">
        <f>'[2]Поправки июль'!$I$1376</f>
        <v>51</v>
      </c>
      <c r="I1062" s="12">
        <f t="shared" si="342"/>
        <v>7131</v>
      </c>
      <c r="J1062" s="20">
        <f>'[1]Бюджет 2025 г 1 чтение'!$I$1346</f>
        <v>7000</v>
      </c>
      <c r="K1062" s="19">
        <f>'[1]Бюджет 2025 г 1 чтение'!$J$1346</f>
        <v>6000</v>
      </c>
    </row>
    <row r="1063" spans="1:11" ht="38.25" hidden="1">
      <c r="A1063" s="71" t="s">
        <v>371</v>
      </c>
      <c r="B1063" s="18" t="s">
        <v>353</v>
      </c>
      <c r="C1063" s="18" t="s">
        <v>354</v>
      </c>
      <c r="D1063" s="24" t="s">
        <v>372</v>
      </c>
      <c r="E1063" s="18"/>
      <c r="F1063" s="18"/>
      <c r="G1063" s="16">
        <f>G1067+G1064</f>
        <v>0</v>
      </c>
      <c r="H1063" s="16">
        <f>H1067+H1064</f>
        <v>0</v>
      </c>
      <c r="I1063" s="12">
        <f t="shared" si="342"/>
        <v>0</v>
      </c>
      <c r="J1063" s="16">
        <f>J1067+J1064</f>
        <v>0</v>
      </c>
      <c r="K1063" s="26"/>
    </row>
    <row r="1064" spans="1:11" hidden="1">
      <c r="A1064" s="45" t="s">
        <v>122</v>
      </c>
      <c r="B1064" s="18" t="s">
        <v>353</v>
      </c>
      <c r="C1064" s="18" t="s">
        <v>354</v>
      </c>
      <c r="D1064" s="24" t="s">
        <v>372</v>
      </c>
      <c r="E1064" s="18" t="s">
        <v>123</v>
      </c>
      <c r="F1064" s="18"/>
      <c r="G1064" s="16">
        <f>G1065</f>
        <v>0</v>
      </c>
      <c r="H1064" s="16">
        <f>H1065</f>
        <v>0</v>
      </c>
      <c r="I1064" s="12">
        <f t="shared" si="342"/>
        <v>0</v>
      </c>
      <c r="J1064" s="16">
        <f>J1065</f>
        <v>0</v>
      </c>
      <c r="K1064" s="26"/>
    </row>
    <row r="1065" spans="1:11" hidden="1">
      <c r="A1065" s="45" t="s">
        <v>161</v>
      </c>
      <c r="B1065" s="18" t="s">
        <v>353</v>
      </c>
      <c r="C1065" s="18" t="s">
        <v>354</v>
      </c>
      <c r="D1065" s="24" t="s">
        <v>372</v>
      </c>
      <c r="E1065" s="18" t="s">
        <v>162</v>
      </c>
      <c r="F1065" s="18"/>
      <c r="G1065" s="16">
        <f>G1066</f>
        <v>0</v>
      </c>
      <c r="H1065" s="16">
        <f>H1066</f>
        <v>0</v>
      </c>
      <c r="I1065" s="12">
        <f t="shared" si="342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162</v>
      </c>
      <c r="F1066" s="18" t="s">
        <v>10</v>
      </c>
      <c r="G1066" s="16"/>
      <c r="H1066" s="16"/>
      <c r="I1066" s="12">
        <f t="shared" ref="I1066:I1129" si="367">G1066+H1066</f>
        <v>0</v>
      </c>
      <c r="J1066" s="16"/>
      <c r="K1066" s="26"/>
    </row>
    <row r="1067" spans="1:11" ht="38.25" hidden="1">
      <c r="A1067" s="48" t="s">
        <v>382</v>
      </c>
      <c r="B1067" s="18" t="s">
        <v>353</v>
      </c>
      <c r="C1067" s="18" t="s">
        <v>354</v>
      </c>
      <c r="D1067" s="24" t="s">
        <v>372</v>
      </c>
      <c r="E1067" s="18" t="s">
        <v>254</v>
      </c>
      <c r="F1067" s="18"/>
      <c r="G1067" s="16">
        <f>G1068</f>
        <v>0</v>
      </c>
      <c r="H1067" s="16">
        <f>H1068</f>
        <v>0</v>
      </c>
      <c r="I1067" s="12">
        <f t="shared" si="367"/>
        <v>0</v>
      </c>
      <c r="J1067" s="16">
        <f>J1068</f>
        <v>0</v>
      </c>
      <c r="K1067" s="26"/>
    </row>
    <row r="1068" spans="1:11" hidden="1">
      <c r="A1068" s="48" t="s">
        <v>255</v>
      </c>
      <c r="B1068" s="18" t="s">
        <v>353</v>
      </c>
      <c r="C1068" s="18" t="s">
        <v>354</v>
      </c>
      <c r="D1068" s="24" t="s">
        <v>372</v>
      </c>
      <c r="E1068" s="18" t="s">
        <v>256</v>
      </c>
      <c r="F1068" s="18"/>
      <c r="G1068" s="16">
        <f>G1069</f>
        <v>0</v>
      </c>
      <c r="H1068" s="16">
        <f>H1069</f>
        <v>0</v>
      </c>
      <c r="I1068" s="12">
        <f t="shared" si="367"/>
        <v>0</v>
      </c>
      <c r="J1068" s="16">
        <f>J1069</f>
        <v>0</v>
      </c>
      <c r="K1068" s="26"/>
    </row>
    <row r="1069" spans="1:11" hidden="1">
      <c r="A1069" s="23" t="s">
        <v>18</v>
      </c>
      <c r="B1069" s="18" t="s">
        <v>353</v>
      </c>
      <c r="C1069" s="18" t="s">
        <v>354</v>
      </c>
      <c r="D1069" s="24" t="s">
        <v>372</v>
      </c>
      <c r="E1069" s="18" t="s">
        <v>256</v>
      </c>
      <c r="F1069" s="18" t="s">
        <v>10</v>
      </c>
      <c r="G1069" s="19"/>
      <c r="H1069" s="19"/>
      <c r="I1069" s="12">
        <f t="shared" si="367"/>
        <v>0</v>
      </c>
      <c r="J1069" s="20"/>
      <c r="K1069" s="26"/>
    </row>
    <row r="1070" spans="1:11" ht="38.25" hidden="1">
      <c r="A1070" s="72" t="s">
        <v>373</v>
      </c>
      <c r="B1070" s="18" t="s">
        <v>353</v>
      </c>
      <c r="C1070" s="18" t="s">
        <v>354</v>
      </c>
      <c r="D1070" s="24" t="s">
        <v>374</v>
      </c>
      <c r="E1070" s="18"/>
      <c r="F1070" s="18"/>
      <c r="G1070" s="16">
        <f>G1071</f>
        <v>0</v>
      </c>
      <c r="H1070" s="16">
        <f>H1071</f>
        <v>0</v>
      </c>
      <c r="I1070" s="12">
        <f t="shared" si="367"/>
        <v>0</v>
      </c>
      <c r="J1070" s="16">
        <f>J1071</f>
        <v>0</v>
      </c>
      <c r="K1070" s="26"/>
    </row>
    <row r="1071" spans="1:11" ht="38.25" hidden="1">
      <c r="A1071" s="48" t="s">
        <v>382</v>
      </c>
      <c r="B1071" s="18" t="s">
        <v>353</v>
      </c>
      <c r="C1071" s="18" t="s">
        <v>354</v>
      </c>
      <c r="D1071" s="24" t="s">
        <v>374</v>
      </c>
      <c r="E1071" s="18" t="s">
        <v>254</v>
      </c>
      <c r="F1071" s="18"/>
      <c r="G1071" s="16">
        <f>G1072</f>
        <v>0</v>
      </c>
      <c r="H1071" s="16">
        <f>H1072</f>
        <v>0</v>
      </c>
      <c r="I1071" s="12">
        <f t="shared" si="367"/>
        <v>0</v>
      </c>
      <c r="J1071" s="16">
        <f>J1072</f>
        <v>0</v>
      </c>
      <c r="K1071" s="26"/>
    </row>
    <row r="1072" spans="1:11" ht="11.25" hidden="1" customHeight="1">
      <c r="A1072" s="48" t="s">
        <v>255</v>
      </c>
      <c r="B1072" s="18" t="s">
        <v>353</v>
      </c>
      <c r="C1072" s="18" t="s">
        <v>354</v>
      </c>
      <c r="D1072" s="24" t="s">
        <v>374</v>
      </c>
      <c r="E1072" s="18" t="s">
        <v>256</v>
      </c>
      <c r="F1072" s="18"/>
      <c r="G1072" s="16">
        <f>G1073+G1074</f>
        <v>0</v>
      </c>
      <c r="H1072" s="16">
        <f>H1073+H1074</f>
        <v>0</v>
      </c>
      <c r="I1072" s="12">
        <f t="shared" si="367"/>
        <v>0</v>
      </c>
      <c r="J1072" s="16">
        <f>J1073+J1074</f>
        <v>0</v>
      </c>
      <c r="K1072" s="26"/>
    </row>
    <row r="1073" spans="1:11" hidden="1">
      <c r="A1073" s="23" t="s">
        <v>276</v>
      </c>
      <c r="B1073" s="18" t="s">
        <v>353</v>
      </c>
      <c r="C1073" s="18" t="s">
        <v>354</v>
      </c>
      <c r="D1073" s="24" t="s">
        <v>374</v>
      </c>
      <c r="E1073" s="18" t="s">
        <v>256</v>
      </c>
      <c r="F1073" s="18" t="s">
        <v>17</v>
      </c>
      <c r="G1073" s="19"/>
      <c r="H1073" s="19"/>
      <c r="I1073" s="12">
        <f t="shared" si="367"/>
        <v>0</v>
      </c>
      <c r="J1073" s="20"/>
      <c r="K1073" s="26"/>
    </row>
    <row r="1074" spans="1:11" hidden="1">
      <c r="A1074" s="23" t="s">
        <v>18</v>
      </c>
      <c r="B1074" s="18" t="s">
        <v>353</v>
      </c>
      <c r="C1074" s="18" t="s">
        <v>354</v>
      </c>
      <c r="D1074" s="24" t="s">
        <v>374</v>
      </c>
      <c r="E1074" s="18" t="s">
        <v>256</v>
      </c>
      <c r="F1074" s="18" t="s">
        <v>10</v>
      </c>
      <c r="G1074" s="19"/>
      <c r="H1074" s="19"/>
      <c r="I1074" s="12">
        <f t="shared" si="367"/>
        <v>0</v>
      </c>
      <c r="J1074" s="20"/>
      <c r="K1074" s="26"/>
    </row>
    <row r="1075" spans="1:11" ht="38.25" hidden="1">
      <c r="A1075" s="72" t="s">
        <v>373</v>
      </c>
      <c r="B1075" s="18" t="s">
        <v>353</v>
      </c>
      <c r="C1075" s="18" t="s">
        <v>354</v>
      </c>
      <c r="D1075" s="24" t="s">
        <v>375</v>
      </c>
      <c r="E1075" s="24"/>
      <c r="F1075" s="24"/>
      <c r="G1075" s="16">
        <f>G1076</f>
        <v>0</v>
      </c>
      <c r="H1075" s="16">
        <f>H1076</f>
        <v>0</v>
      </c>
      <c r="I1075" s="12">
        <f t="shared" si="367"/>
        <v>0</v>
      </c>
      <c r="J1075" s="16">
        <f>J1076</f>
        <v>0</v>
      </c>
      <c r="K1075" s="26"/>
    </row>
    <row r="1076" spans="1:11" ht="38.25" hidden="1">
      <c r="A1076" s="48" t="s">
        <v>382</v>
      </c>
      <c r="B1076" s="18" t="s">
        <v>353</v>
      </c>
      <c r="C1076" s="18" t="s">
        <v>354</v>
      </c>
      <c r="D1076" s="24" t="s">
        <v>375</v>
      </c>
      <c r="E1076" s="24" t="s">
        <v>254</v>
      </c>
      <c r="F1076" s="24"/>
      <c r="G1076" s="16">
        <f>G1077</f>
        <v>0</v>
      </c>
      <c r="H1076" s="16">
        <f>H1077</f>
        <v>0</v>
      </c>
      <c r="I1076" s="12">
        <f t="shared" si="367"/>
        <v>0</v>
      </c>
      <c r="J1076" s="16">
        <f>J1077</f>
        <v>0</v>
      </c>
      <c r="K1076" s="26"/>
    </row>
    <row r="1077" spans="1:11" hidden="1">
      <c r="A1077" s="48" t="s">
        <v>255</v>
      </c>
      <c r="B1077" s="18" t="s">
        <v>353</v>
      </c>
      <c r="C1077" s="18" t="s">
        <v>354</v>
      </c>
      <c r="D1077" s="24" t="s">
        <v>375</v>
      </c>
      <c r="E1077" s="24" t="s">
        <v>256</v>
      </c>
      <c r="F1077" s="24"/>
      <c r="G1077" s="16">
        <f>G1078+G1079</f>
        <v>0</v>
      </c>
      <c r="H1077" s="16">
        <f>H1078+H1079</f>
        <v>0</v>
      </c>
      <c r="I1077" s="12">
        <f t="shared" si="367"/>
        <v>0</v>
      </c>
      <c r="J1077" s="16">
        <f>J1078+J1079</f>
        <v>0</v>
      </c>
      <c r="K1077" s="26"/>
    </row>
    <row r="1078" spans="1:11" hidden="1">
      <c r="A1078" s="23" t="s">
        <v>276</v>
      </c>
      <c r="B1078" s="18" t="s">
        <v>353</v>
      </c>
      <c r="C1078" s="18" t="s">
        <v>354</v>
      </c>
      <c r="D1078" s="24" t="s">
        <v>375</v>
      </c>
      <c r="E1078" s="24" t="s">
        <v>256</v>
      </c>
      <c r="F1078" s="24" t="s">
        <v>17</v>
      </c>
      <c r="G1078" s="19"/>
      <c r="H1078" s="19"/>
      <c r="I1078" s="12">
        <f t="shared" si="367"/>
        <v>0</v>
      </c>
      <c r="J1078" s="20"/>
      <c r="K1078" s="26"/>
    </row>
    <row r="1079" spans="1:11" hidden="1">
      <c r="A1079" s="23" t="s">
        <v>18</v>
      </c>
      <c r="B1079" s="18" t="s">
        <v>353</v>
      </c>
      <c r="C1079" s="18" t="s">
        <v>354</v>
      </c>
      <c r="D1079" s="24" t="s">
        <v>375</v>
      </c>
      <c r="E1079" s="24" t="s">
        <v>256</v>
      </c>
      <c r="F1079" s="24" t="s">
        <v>10</v>
      </c>
      <c r="G1079" s="19"/>
      <c r="H1079" s="19"/>
      <c r="I1079" s="12">
        <f t="shared" si="367"/>
        <v>0</v>
      </c>
      <c r="J1079" s="20"/>
      <c r="K1079" s="26"/>
    </row>
    <row r="1080" spans="1:11" ht="24" hidden="1">
      <c r="A1080" s="70" t="s">
        <v>376</v>
      </c>
      <c r="B1080" s="18" t="s">
        <v>353</v>
      </c>
      <c r="C1080" s="18" t="s">
        <v>354</v>
      </c>
      <c r="D1080" s="18" t="s">
        <v>377</v>
      </c>
      <c r="E1080" s="18"/>
      <c r="F1080" s="18"/>
      <c r="G1080" s="16">
        <f>G1081</f>
        <v>0</v>
      </c>
      <c r="H1080" s="16">
        <f>H1081</f>
        <v>0</v>
      </c>
      <c r="I1080" s="12">
        <f t="shared" si="367"/>
        <v>0</v>
      </c>
      <c r="J1080" s="16">
        <f>J1081</f>
        <v>0</v>
      </c>
      <c r="K1080" s="26"/>
    </row>
    <row r="1081" spans="1:11" ht="36" hidden="1">
      <c r="A1081" s="44" t="s">
        <v>382</v>
      </c>
      <c r="B1081" s="18" t="s">
        <v>353</v>
      </c>
      <c r="C1081" s="18" t="s">
        <v>354</v>
      </c>
      <c r="D1081" s="18" t="s">
        <v>377</v>
      </c>
      <c r="E1081" s="18" t="s">
        <v>254</v>
      </c>
      <c r="F1081" s="18"/>
      <c r="G1081" s="16">
        <f>G1082</f>
        <v>0</v>
      </c>
      <c r="H1081" s="16">
        <f>H1082</f>
        <v>0</v>
      </c>
      <c r="I1081" s="12">
        <f t="shared" si="367"/>
        <v>0</v>
      </c>
      <c r="J1081" s="16">
        <f>J1082</f>
        <v>0</v>
      </c>
      <c r="K1081" s="26"/>
    </row>
    <row r="1082" spans="1:11" hidden="1">
      <c r="A1082" s="44" t="s">
        <v>255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/>
      <c r="G1082" s="16">
        <f>G1083+G1084+G1085</f>
        <v>0</v>
      </c>
      <c r="H1082" s="16">
        <f>H1083+H1084+H1085</f>
        <v>0</v>
      </c>
      <c r="I1082" s="12">
        <f t="shared" si="367"/>
        <v>0</v>
      </c>
      <c r="J1082" s="16">
        <f>J1083+J1084+J1085</f>
        <v>0</v>
      </c>
      <c r="K1082" s="26"/>
    </row>
    <row r="1083" spans="1:11" hidden="1">
      <c r="A1083" s="17" t="s">
        <v>276</v>
      </c>
      <c r="B1083" s="18" t="s">
        <v>353</v>
      </c>
      <c r="C1083" s="18" t="s">
        <v>354</v>
      </c>
      <c r="D1083" s="18" t="s">
        <v>377</v>
      </c>
      <c r="E1083" s="18" t="s">
        <v>256</v>
      </c>
      <c r="F1083" s="18" t="s">
        <v>17</v>
      </c>
      <c r="G1083" s="19"/>
      <c r="H1083" s="19"/>
      <c r="I1083" s="12">
        <f t="shared" si="367"/>
        <v>0</v>
      </c>
      <c r="J1083" s="20"/>
      <c r="K1083" s="26"/>
    </row>
    <row r="1084" spans="1:11" hidden="1">
      <c r="A1084" s="17" t="s">
        <v>18</v>
      </c>
      <c r="B1084" s="18" t="s">
        <v>353</v>
      </c>
      <c r="C1084" s="18" t="s">
        <v>354</v>
      </c>
      <c r="D1084" s="18" t="s">
        <v>377</v>
      </c>
      <c r="E1084" s="18" t="s">
        <v>256</v>
      </c>
      <c r="F1084" s="18" t="s">
        <v>10</v>
      </c>
      <c r="G1084" s="19"/>
      <c r="H1084" s="19"/>
      <c r="I1084" s="12">
        <f t="shared" si="367"/>
        <v>0</v>
      </c>
      <c r="J1084" s="20"/>
      <c r="K1084" s="26"/>
    </row>
    <row r="1085" spans="1:11" hidden="1">
      <c r="A1085" s="17" t="s">
        <v>19</v>
      </c>
      <c r="B1085" s="18" t="s">
        <v>353</v>
      </c>
      <c r="C1085" s="18" t="s">
        <v>354</v>
      </c>
      <c r="D1085" s="18" t="s">
        <v>377</v>
      </c>
      <c r="E1085" s="18" t="s">
        <v>256</v>
      </c>
      <c r="F1085" s="18" t="s">
        <v>11</v>
      </c>
      <c r="G1085" s="19"/>
      <c r="H1085" s="19"/>
      <c r="I1085" s="12">
        <f t="shared" si="367"/>
        <v>0</v>
      </c>
      <c r="J1085" s="20"/>
      <c r="K1085" s="26"/>
    </row>
    <row r="1086" spans="1:11" ht="24" hidden="1">
      <c r="A1086" s="70" t="s">
        <v>378</v>
      </c>
      <c r="B1086" s="18" t="s">
        <v>353</v>
      </c>
      <c r="C1086" s="18" t="s">
        <v>354</v>
      </c>
      <c r="D1086" s="18" t="s">
        <v>379</v>
      </c>
      <c r="E1086" s="18"/>
      <c r="F1086" s="18"/>
      <c r="G1086" s="19"/>
      <c r="H1086" s="19"/>
      <c r="I1086" s="12">
        <f t="shared" si="367"/>
        <v>0</v>
      </c>
      <c r="J1086" s="20"/>
      <c r="K1086" s="26"/>
    </row>
    <row r="1087" spans="1:11" hidden="1">
      <c r="A1087" s="60" t="s">
        <v>122</v>
      </c>
      <c r="B1087" s="18" t="s">
        <v>353</v>
      </c>
      <c r="C1087" s="18" t="s">
        <v>354</v>
      </c>
      <c r="D1087" s="18" t="s">
        <v>379</v>
      </c>
      <c r="E1087" s="18" t="s">
        <v>254</v>
      </c>
      <c r="F1087" s="18"/>
      <c r="G1087" s="19"/>
      <c r="H1087" s="19"/>
      <c r="I1087" s="12">
        <f t="shared" si="367"/>
        <v>0</v>
      </c>
      <c r="J1087" s="20"/>
      <c r="K1087" s="26"/>
    </row>
    <row r="1088" spans="1:11" hidden="1">
      <c r="A1088" s="60" t="s">
        <v>161</v>
      </c>
      <c r="B1088" s="18" t="s">
        <v>353</v>
      </c>
      <c r="C1088" s="18" t="s">
        <v>354</v>
      </c>
      <c r="D1088" s="18" t="s">
        <v>379</v>
      </c>
      <c r="E1088" s="18" t="s">
        <v>256</v>
      </c>
      <c r="F1088" s="18"/>
      <c r="G1088" s="19"/>
      <c r="H1088" s="19"/>
      <c r="I1088" s="12">
        <f t="shared" si="367"/>
        <v>0</v>
      </c>
      <c r="J1088" s="20"/>
      <c r="K1088" s="26"/>
    </row>
    <row r="1089" spans="1:11" hidden="1">
      <c r="A1089" s="17" t="s">
        <v>18</v>
      </c>
      <c r="B1089" s="18" t="s">
        <v>353</v>
      </c>
      <c r="C1089" s="18" t="s">
        <v>354</v>
      </c>
      <c r="D1089" s="18" t="s">
        <v>379</v>
      </c>
      <c r="E1089" s="18" t="s">
        <v>256</v>
      </c>
      <c r="F1089" s="18" t="s">
        <v>10</v>
      </c>
      <c r="G1089" s="19"/>
      <c r="H1089" s="19"/>
      <c r="I1089" s="12">
        <f t="shared" si="367"/>
        <v>0</v>
      </c>
      <c r="J1089" s="20"/>
      <c r="K1089" s="26"/>
    </row>
    <row r="1090" spans="1:11" ht="50.25" customHeight="1">
      <c r="A1090" s="17" t="s">
        <v>380</v>
      </c>
      <c r="B1090" s="18" t="s">
        <v>353</v>
      </c>
      <c r="C1090" s="18" t="s">
        <v>354</v>
      </c>
      <c r="D1090" s="18" t="s">
        <v>381</v>
      </c>
      <c r="E1090" s="18"/>
      <c r="F1090" s="18"/>
      <c r="G1090" s="16">
        <f t="shared" ref="G1090:H1092" si="368">G1091</f>
        <v>700</v>
      </c>
      <c r="H1090" s="16">
        <f t="shared" si="368"/>
        <v>0</v>
      </c>
      <c r="I1090" s="12">
        <f t="shared" si="367"/>
        <v>700</v>
      </c>
      <c r="J1090" s="20">
        <f>E1090</f>
        <v>0</v>
      </c>
      <c r="K1090" s="20">
        <f>F1090</f>
        <v>0</v>
      </c>
    </row>
    <row r="1091" spans="1:11" ht="38.25">
      <c r="A1091" s="48" t="s">
        <v>382</v>
      </c>
      <c r="B1091" s="18" t="s">
        <v>353</v>
      </c>
      <c r="C1091" s="18" t="s">
        <v>354</v>
      </c>
      <c r="D1091" s="18" t="s">
        <v>381</v>
      </c>
      <c r="E1091" s="18" t="s">
        <v>254</v>
      </c>
      <c r="F1091" s="18"/>
      <c r="G1091" s="16">
        <f t="shared" si="368"/>
        <v>700</v>
      </c>
      <c r="H1091" s="16">
        <f t="shared" si="368"/>
        <v>0</v>
      </c>
      <c r="I1091" s="12">
        <f t="shared" si="367"/>
        <v>700</v>
      </c>
      <c r="J1091" s="20">
        <f>J1092</f>
        <v>0</v>
      </c>
      <c r="K1091" s="20">
        <f>F1091</f>
        <v>0</v>
      </c>
    </row>
    <row r="1092" spans="1:11">
      <c r="A1092" s="48" t="s">
        <v>255</v>
      </c>
      <c r="B1092" s="18" t="s">
        <v>353</v>
      </c>
      <c r="C1092" s="18" t="s">
        <v>354</v>
      </c>
      <c r="D1092" s="18" t="s">
        <v>381</v>
      </c>
      <c r="E1092" s="18" t="s">
        <v>256</v>
      </c>
      <c r="F1092" s="18"/>
      <c r="G1092" s="16">
        <f t="shared" si="368"/>
        <v>700</v>
      </c>
      <c r="H1092" s="16">
        <f t="shared" si="368"/>
        <v>0</v>
      </c>
      <c r="I1092" s="12">
        <f t="shared" si="367"/>
        <v>700</v>
      </c>
      <c r="J1092" s="20">
        <f>J1093</f>
        <v>0</v>
      </c>
      <c r="K1092" s="26"/>
    </row>
    <row r="1093" spans="1:11" s="222" customFormat="1">
      <c r="A1093" s="226" t="s">
        <v>110</v>
      </c>
      <c r="B1093" s="224" t="s">
        <v>353</v>
      </c>
      <c r="C1093" s="224" t="s">
        <v>354</v>
      </c>
      <c r="D1093" s="224" t="s">
        <v>381</v>
      </c>
      <c r="E1093" s="224" t="s">
        <v>256</v>
      </c>
      <c r="F1093" s="224" t="s">
        <v>10</v>
      </c>
      <c r="G1093" s="218">
        <v>700</v>
      </c>
      <c r="H1093" s="218">
        <v>0</v>
      </c>
      <c r="I1093" s="219">
        <f t="shared" si="367"/>
        <v>700</v>
      </c>
      <c r="J1093" s="220"/>
      <c r="K1093" s="221"/>
    </row>
    <row r="1094" spans="1:11" ht="36" hidden="1">
      <c r="A1094" s="17" t="s">
        <v>383</v>
      </c>
      <c r="B1094" s="18" t="s">
        <v>353</v>
      </c>
      <c r="C1094" s="18" t="s">
        <v>354</v>
      </c>
      <c r="D1094" s="18" t="s">
        <v>384</v>
      </c>
      <c r="E1094" s="18"/>
      <c r="F1094" s="18"/>
      <c r="G1094" s="16">
        <f t="shared" ref="G1094:J1097" si="369">G1095</f>
        <v>0</v>
      </c>
      <c r="H1094" s="16">
        <f t="shared" si="369"/>
        <v>0</v>
      </c>
      <c r="I1094" s="12">
        <f t="shared" si="367"/>
        <v>0</v>
      </c>
      <c r="J1094" s="16">
        <f t="shared" si="369"/>
        <v>0</v>
      </c>
      <c r="K1094" s="26"/>
    </row>
    <row r="1095" spans="1:11" hidden="1">
      <c r="A1095" s="17" t="s">
        <v>385</v>
      </c>
      <c r="B1095" s="18" t="s">
        <v>353</v>
      </c>
      <c r="C1095" s="18" t="s">
        <v>354</v>
      </c>
      <c r="D1095" s="18" t="s">
        <v>386</v>
      </c>
      <c r="E1095" s="18"/>
      <c r="F1095" s="18"/>
      <c r="G1095" s="16">
        <f t="shared" si="369"/>
        <v>0</v>
      </c>
      <c r="H1095" s="16">
        <f t="shared" si="369"/>
        <v>0</v>
      </c>
      <c r="I1095" s="12">
        <f t="shared" si="367"/>
        <v>0</v>
      </c>
      <c r="J1095" s="16">
        <f t="shared" si="369"/>
        <v>0</v>
      </c>
      <c r="K1095" s="26"/>
    </row>
    <row r="1096" spans="1:11" ht="36" hidden="1">
      <c r="A1096" s="70" t="s">
        <v>382</v>
      </c>
      <c r="B1096" s="18" t="s">
        <v>353</v>
      </c>
      <c r="C1096" s="18" t="s">
        <v>354</v>
      </c>
      <c r="D1096" s="18" t="s">
        <v>386</v>
      </c>
      <c r="E1096" s="18" t="s">
        <v>254</v>
      </c>
      <c r="F1096" s="18"/>
      <c r="G1096" s="16">
        <f t="shared" si="369"/>
        <v>0</v>
      </c>
      <c r="H1096" s="16">
        <f t="shared" si="369"/>
        <v>0</v>
      </c>
      <c r="I1096" s="12">
        <f t="shared" si="367"/>
        <v>0</v>
      </c>
      <c r="J1096" s="16">
        <f t="shared" si="369"/>
        <v>0</v>
      </c>
      <c r="K1096" s="26"/>
    </row>
    <row r="1097" spans="1:11" hidden="1">
      <c r="A1097" s="70" t="s">
        <v>255</v>
      </c>
      <c r="B1097" s="18" t="s">
        <v>353</v>
      </c>
      <c r="C1097" s="18" t="s">
        <v>354</v>
      </c>
      <c r="D1097" s="18" t="s">
        <v>386</v>
      </c>
      <c r="E1097" s="18" t="s">
        <v>256</v>
      </c>
      <c r="F1097" s="18"/>
      <c r="G1097" s="16">
        <f t="shared" si="369"/>
        <v>0</v>
      </c>
      <c r="H1097" s="16">
        <f t="shared" si="369"/>
        <v>0</v>
      </c>
      <c r="I1097" s="12">
        <f t="shared" si="367"/>
        <v>0</v>
      </c>
      <c r="J1097" s="16">
        <f t="shared" si="369"/>
        <v>0</v>
      </c>
      <c r="K1097" s="26"/>
    </row>
    <row r="1098" spans="1:11" hidden="1">
      <c r="A1098" s="17" t="s">
        <v>276</v>
      </c>
      <c r="B1098" s="18" t="s">
        <v>353</v>
      </c>
      <c r="C1098" s="18" t="s">
        <v>354</v>
      </c>
      <c r="D1098" s="18" t="s">
        <v>386</v>
      </c>
      <c r="E1098" s="18" t="s">
        <v>256</v>
      </c>
      <c r="F1098" s="18" t="s">
        <v>17</v>
      </c>
      <c r="G1098" s="19"/>
      <c r="H1098" s="19"/>
      <c r="I1098" s="12">
        <f t="shared" si="367"/>
        <v>0</v>
      </c>
      <c r="J1098" s="20"/>
      <c r="K1098" s="26"/>
    </row>
    <row r="1099" spans="1:11" ht="63.75" hidden="1">
      <c r="A1099" s="43" t="s">
        <v>387</v>
      </c>
      <c r="B1099" s="18" t="s">
        <v>353</v>
      </c>
      <c r="C1099" s="18" t="s">
        <v>354</v>
      </c>
      <c r="D1099" s="18" t="s">
        <v>139</v>
      </c>
      <c r="E1099" s="18"/>
      <c r="F1099" s="18"/>
      <c r="G1099" s="16">
        <f t="shared" ref="G1099:J1102" si="370">G1100</f>
        <v>0</v>
      </c>
      <c r="H1099" s="16">
        <f t="shared" si="370"/>
        <v>0</v>
      </c>
      <c r="I1099" s="12">
        <f t="shared" si="367"/>
        <v>0</v>
      </c>
      <c r="J1099" s="16">
        <f t="shared" si="370"/>
        <v>0</v>
      </c>
      <c r="K1099" s="26"/>
    </row>
    <row r="1100" spans="1:11" ht="20.25" hidden="1" customHeight="1">
      <c r="A1100" s="23" t="s">
        <v>133</v>
      </c>
      <c r="B1100" s="18" t="s">
        <v>353</v>
      </c>
      <c r="C1100" s="18" t="s">
        <v>354</v>
      </c>
      <c r="D1100" s="37" t="s">
        <v>140</v>
      </c>
      <c r="E1100" s="18"/>
      <c r="F1100" s="18"/>
      <c r="G1100" s="16">
        <f t="shared" si="370"/>
        <v>0</v>
      </c>
      <c r="H1100" s="16">
        <f t="shared" si="370"/>
        <v>0</v>
      </c>
      <c r="I1100" s="12">
        <f t="shared" si="367"/>
        <v>0</v>
      </c>
      <c r="J1100" s="16">
        <f t="shared" si="370"/>
        <v>0</v>
      </c>
      <c r="K1100" s="26"/>
    </row>
    <row r="1101" spans="1:11" ht="38.25" hidden="1" customHeight="1">
      <c r="A1101" s="48" t="s">
        <v>382</v>
      </c>
      <c r="B1101" s="18" t="s">
        <v>353</v>
      </c>
      <c r="C1101" s="18" t="s">
        <v>354</v>
      </c>
      <c r="D1101" s="37" t="s">
        <v>140</v>
      </c>
      <c r="E1101" s="18" t="s">
        <v>254</v>
      </c>
      <c r="F1101" s="18"/>
      <c r="G1101" s="16">
        <f t="shared" si="370"/>
        <v>0</v>
      </c>
      <c r="H1101" s="16">
        <f t="shared" si="370"/>
        <v>0</v>
      </c>
      <c r="I1101" s="12">
        <f t="shared" si="367"/>
        <v>0</v>
      </c>
      <c r="J1101" s="16">
        <f t="shared" si="370"/>
        <v>0</v>
      </c>
      <c r="K1101" s="26"/>
    </row>
    <row r="1102" spans="1:11" hidden="1">
      <c r="A1102" s="48" t="s">
        <v>255</v>
      </c>
      <c r="B1102" s="18" t="s">
        <v>353</v>
      </c>
      <c r="C1102" s="18" t="s">
        <v>354</v>
      </c>
      <c r="D1102" s="37" t="s">
        <v>140</v>
      </c>
      <c r="E1102" s="18" t="s">
        <v>256</v>
      </c>
      <c r="F1102" s="18"/>
      <c r="G1102" s="16">
        <f t="shared" si="370"/>
        <v>0</v>
      </c>
      <c r="H1102" s="16">
        <f t="shared" si="370"/>
        <v>0</v>
      </c>
      <c r="I1102" s="12">
        <f t="shared" si="367"/>
        <v>0</v>
      </c>
      <c r="J1102" s="16">
        <f t="shared" si="370"/>
        <v>0</v>
      </c>
      <c r="K1102" s="26"/>
    </row>
    <row r="1103" spans="1:11" hidden="1">
      <c r="A1103" s="23" t="s">
        <v>16</v>
      </c>
      <c r="B1103" s="18" t="s">
        <v>353</v>
      </c>
      <c r="C1103" s="18" t="s">
        <v>354</v>
      </c>
      <c r="D1103" s="37" t="s">
        <v>140</v>
      </c>
      <c r="E1103" s="18" t="s">
        <v>256</v>
      </c>
      <c r="F1103" s="18" t="s">
        <v>17</v>
      </c>
      <c r="G1103" s="19"/>
      <c r="H1103" s="19"/>
      <c r="I1103" s="12">
        <f t="shared" si="367"/>
        <v>0</v>
      </c>
      <c r="J1103" s="20"/>
      <c r="K1103" s="26"/>
    </row>
    <row r="1104" spans="1:11" ht="25.5">
      <c r="A1104" s="105" t="s">
        <v>25</v>
      </c>
      <c r="B1104" s="137" t="s">
        <v>353</v>
      </c>
      <c r="C1104" s="137" t="s">
        <v>354</v>
      </c>
      <c r="D1104" s="137" t="s">
        <v>26</v>
      </c>
      <c r="E1104" s="137"/>
      <c r="F1104" s="137"/>
      <c r="G1104" s="141">
        <f>G1110+G1114+G1105</f>
        <v>0</v>
      </c>
      <c r="H1104" s="141"/>
      <c r="I1104" s="12">
        <f t="shared" si="367"/>
        <v>0</v>
      </c>
      <c r="J1104" s="141">
        <f t="shared" ref="J1104:K1104" si="371">J1110+J1114+J1105</f>
        <v>0</v>
      </c>
      <c r="K1104" s="141">
        <f t="shared" si="371"/>
        <v>0</v>
      </c>
    </row>
    <row r="1105" spans="1:11" ht="38.25" hidden="1">
      <c r="A1105" s="148" t="s">
        <v>373</v>
      </c>
      <c r="B1105" s="18" t="s">
        <v>353</v>
      </c>
      <c r="C1105" s="18" t="s">
        <v>354</v>
      </c>
      <c r="D1105" s="134" t="s">
        <v>649</v>
      </c>
      <c r="E1105" s="134"/>
      <c r="F1105" s="134"/>
      <c r="G1105" s="22">
        <f>G1106</f>
        <v>0</v>
      </c>
      <c r="H1105" s="22"/>
      <c r="I1105" s="12">
        <f t="shared" si="367"/>
        <v>0</v>
      </c>
      <c r="J1105" s="22">
        <f t="shared" ref="J1105:K1108" si="372">J1106</f>
        <v>0</v>
      </c>
      <c r="K1105" s="22">
        <f t="shared" si="372"/>
        <v>0</v>
      </c>
    </row>
    <row r="1106" spans="1:11" ht="38.25" hidden="1">
      <c r="A1106" s="108" t="s">
        <v>382</v>
      </c>
      <c r="B1106" s="18" t="s">
        <v>353</v>
      </c>
      <c r="C1106" s="18" t="s">
        <v>354</v>
      </c>
      <c r="D1106" s="134" t="s">
        <v>649</v>
      </c>
      <c r="E1106" s="134" t="s">
        <v>254</v>
      </c>
      <c r="F1106" s="134"/>
      <c r="G1106" s="22">
        <f>G1107</f>
        <v>0</v>
      </c>
      <c r="H1106" s="22"/>
      <c r="I1106" s="12">
        <f t="shared" si="367"/>
        <v>0</v>
      </c>
      <c r="J1106" s="22">
        <f t="shared" si="372"/>
        <v>0</v>
      </c>
      <c r="K1106" s="22">
        <f t="shared" si="372"/>
        <v>0</v>
      </c>
    </row>
    <row r="1107" spans="1:11" hidden="1">
      <c r="A1107" s="108" t="s">
        <v>255</v>
      </c>
      <c r="B1107" s="18" t="s">
        <v>353</v>
      </c>
      <c r="C1107" s="18" t="s">
        <v>354</v>
      </c>
      <c r="D1107" s="134" t="s">
        <v>649</v>
      </c>
      <c r="E1107" s="134" t="s">
        <v>256</v>
      </c>
      <c r="F1107" s="134"/>
      <c r="G1107" s="22">
        <f>G1108</f>
        <v>0</v>
      </c>
      <c r="H1107" s="22"/>
      <c r="I1107" s="12">
        <f t="shared" si="367"/>
        <v>0</v>
      </c>
      <c r="J1107" s="22">
        <f t="shared" si="372"/>
        <v>0</v>
      </c>
      <c r="K1107" s="22">
        <f t="shared" si="372"/>
        <v>0</v>
      </c>
    </row>
    <row r="1108" spans="1:11" hidden="1">
      <c r="A1108" s="106" t="s">
        <v>276</v>
      </c>
      <c r="B1108" s="18" t="s">
        <v>353</v>
      </c>
      <c r="C1108" s="18" t="s">
        <v>354</v>
      </c>
      <c r="D1108" s="134" t="s">
        <v>649</v>
      </c>
      <c r="E1108" s="134" t="s">
        <v>256</v>
      </c>
      <c r="F1108" s="134"/>
      <c r="G1108" s="22">
        <f>G1109</f>
        <v>0</v>
      </c>
      <c r="H1108" s="22"/>
      <c r="I1108" s="12">
        <f t="shared" si="367"/>
        <v>0</v>
      </c>
      <c r="J1108" s="22">
        <f t="shared" si="372"/>
        <v>0</v>
      </c>
      <c r="K1108" s="22">
        <f t="shared" si="372"/>
        <v>0</v>
      </c>
    </row>
    <row r="1109" spans="1:11" hidden="1">
      <c r="A1109" s="106" t="s">
        <v>18</v>
      </c>
      <c r="B1109" s="18" t="s">
        <v>353</v>
      </c>
      <c r="C1109" s="18" t="s">
        <v>354</v>
      </c>
      <c r="D1109" s="134" t="s">
        <v>649</v>
      </c>
      <c r="E1109" s="134" t="s">
        <v>256</v>
      </c>
      <c r="F1109" s="134" t="s">
        <v>10</v>
      </c>
      <c r="G1109" s="22">
        <f>'[1]Бюджет 2025 г 1 чтение'!$H$1406</f>
        <v>0</v>
      </c>
      <c r="H1109" s="22"/>
      <c r="I1109" s="12">
        <f t="shared" si="367"/>
        <v>0</v>
      </c>
      <c r="J1109" s="22">
        <f>'[1]Бюджет 2025 г 1 чтение'!$I$1406</f>
        <v>0</v>
      </c>
      <c r="K1109" s="22">
        <f>'[1]Бюджет 2025 г 1 чтение'!$J$1406</f>
        <v>0</v>
      </c>
    </row>
    <row r="1110" spans="1:11" ht="25.5" hidden="1">
      <c r="A1110" s="108" t="s">
        <v>312</v>
      </c>
      <c r="B1110" s="134" t="s">
        <v>353</v>
      </c>
      <c r="C1110" s="134" t="s">
        <v>354</v>
      </c>
      <c r="D1110" s="134" t="s">
        <v>351</v>
      </c>
      <c r="E1110" s="134"/>
      <c r="F1110" s="134"/>
      <c r="G1110" s="22">
        <f t="shared" ref="G1110:K1112" si="373">G1111</f>
        <v>0</v>
      </c>
      <c r="H1110" s="22"/>
      <c r="I1110" s="12">
        <f t="shared" si="367"/>
        <v>0</v>
      </c>
      <c r="J1110" s="22">
        <f t="shared" si="373"/>
        <v>0</v>
      </c>
      <c r="K1110" s="22">
        <f t="shared" si="373"/>
        <v>0</v>
      </c>
    </row>
    <row r="1111" spans="1:11" ht="38.25" hidden="1">
      <c r="A1111" s="108" t="s">
        <v>382</v>
      </c>
      <c r="B1111" s="134" t="s">
        <v>353</v>
      </c>
      <c r="C1111" s="134" t="s">
        <v>354</v>
      </c>
      <c r="D1111" s="134" t="s">
        <v>351</v>
      </c>
      <c r="E1111" s="134" t="s">
        <v>254</v>
      </c>
      <c r="F1111" s="134"/>
      <c r="G1111" s="22">
        <f t="shared" si="373"/>
        <v>0</v>
      </c>
      <c r="H1111" s="22"/>
      <c r="I1111" s="12">
        <f t="shared" si="367"/>
        <v>0</v>
      </c>
      <c r="J1111" s="22">
        <f t="shared" si="373"/>
        <v>0</v>
      </c>
      <c r="K1111" s="22">
        <f t="shared" si="373"/>
        <v>0</v>
      </c>
    </row>
    <row r="1112" spans="1:11" hidden="1">
      <c r="A1112" s="108" t="s">
        <v>255</v>
      </c>
      <c r="B1112" s="134" t="s">
        <v>353</v>
      </c>
      <c r="C1112" s="134" t="s">
        <v>354</v>
      </c>
      <c r="D1112" s="134" t="s">
        <v>351</v>
      </c>
      <c r="E1112" s="134" t="s">
        <v>256</v>
      </c>
      <c r="F1112" s="134"/>
      <c r="G1112" s="22">
        <f t="shared" si="373"/>
        <v>0</v>
      </c>
      <c r="H1112" s="22"/>
      <c r="I1112" s="12">
        <f t="shared" si="367"/>
        <v>0</v>
      </c>
      <c r="J1112" s="22">
        <f t="shared" si="373"/>
        <v>0</v>
      </c>
      <c r="K1112" s="22">
        <f t="shared" si="373"/>
        <v>0</v>
      </c>
    </row>
    <row r="1113" spans="1:11" hidden="1">
      <c r="A1113" s="106" t="s">
        <v>276</v>
      </c>
      <c r="B1113" s="134" t="s">
        <v>353</v>
      </c>
      <c r="C1113" s="134" t="s">
        <v>354</v>
      </c>
      <c r="D1113" s="134" t="s">
        <v>351</v>
      </c>
      <c r="E1113" s="134" t="s">
        <v>256</v>
      </c>
      <c r="F1113" s="134" t="s">
        <v>17</v>
      </c>
      <c r="G1113" s="22">
        <f>'[1]Бюджет 2025 г 1 чтение'!$H$1410</f>
        <v>0</v>
      </c>
      <c r="H1113" s="22"/>
      <c r="I1113" s="12">
        <f t="shared" si="367"/>
        <v>0</v>
      </c>
      <c r="J1113" s="22">
        <f>'[1]Бюджет 2025 г 1 чтение'!$I$1410</f>
        <v>0</v>
      </c>
      <c r="K1113" s="22">
        <f>'[1]Бюджет 2025 г 1 чтение'!$J$1410</f>
        <v>0</v>
      </c>
    </row>
    <row r="1114" spans="1:11" ht="42" hidden="1" customHeight="1">
      <c r="A1114" s="106" t="s">
        <v>358</v>
      </c>
      <c r="B1114" s="134" t="s">
        <v>353</v>
      </c>
      <c r="C1114" s="134" t="s">
        <v>354</v>
      </c>
      <c r="D1114" s="134" t="s">
        <v>359</v>
      </c>
      <c r="E1114" s="134"/>
      <c r="F1114" s="134"/>
      <c r="G1114" s="22">
        <f>G1115+G1118</f>
        <v>0</v>
      </c>
      <c r="H1114" s="22"/>
      <c r="I1114" s="12">
        <f t="shared" si="367"/>
        <v>0</v>
      </c>
      <c r="J1114" s="22">
        <f t="shared" ref="J1114:K1114" si="374">J1115+J1118</f>
        <v>0</v>
      </c>
      <c r="K1114" s="22">
        <f t="shared" si="374"/>
        <v>0</v>
      </c>
    </row>
    <row r="1115" spans="1:11" ht="25.5" hidden="1">
      <c r="A1115" s="106" t="s">
        <v>44</v>
      </c>
      <c r="B1115" s="134" t="s">
        <v>353</v>
      </c>
      <c r="C1115" s="134" t="s">
        <v>354</v>
      </c>
      <c r="D1115" s="134" t="s">
        <v>359</v>
      </c>
      <c r="E1115" s="134" t="s">
        <v>45</v>
      </c>
      <c r="F1115" s="134"/>
      <c r="G1115" s="22">
        <f t="shared" ref="G1115:K1115" si="375">G1116</f>
        <v>0</v>
      </c>
      <c r="H1115" s="22"/>
      <c r="I1115" s="12">
        <f t="shared" si="367"/>
        <v>0</v>
      </c>
      <c r="J1115" s="22">
        <f t="shared" si="375"/>
        <v>0</v>
      </c>
      <c r="K1115" s="22">
        <f t="shared" si="375"/>
        <v>0</v>
      </c>
    </row>
    <row r="1116" spans="1:11" ht="38.25" hidden="1">
      <c r="A1116" s="106" t="s">
        <v>360</v>
      </c>
      <c r="B1116" s="134" t="s">
        <v>353</v>
      </c>
      <c r="C1116" s="134" t="s">
        <v>354</v>
      </c>
      <c r="D1116" s="134" t="s">
        <v>359</v>
      </c>
      <c r="E1116" s="134" t="s">
        <v>53</v>
      </c>
      <c r="F1116" s="134"/>
      <c r="G1116" s="22">
        <f>G1117+G1121</f>
        <v>0</v>
      </c>
      <c r="H1116" s="22"/>
      <c r="I1116" s="12">
        <f t="shared" si="367"/>
        <v>0</v>
      </c>
      <c r="J1116" s="22">
        <f>J1117+J1121</f>
        <v>0</v>
      </c>
      <c r="K1116" s="22">
        <f>K1117+K1121</f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34" t="s">
        <v>359</v>
      </c>
      <c r="E1117" s="134" t="s">
        <v>53</v>
      </c>
      <c r="F1117" s="134" t="s">
        <v>17</v>
      </c>
      <c r="G1117" s="22">
        <v>0</v>
      </c>
      <c r="H1117" s="22"/>
      <c r="I1117" s="12">
        <f t="shared" si="367"/>
        <v>0</v>
      </c>
      <c r="J1117" s="22">
        <f>'[1]Бюджет 2025 г 1 чтение'!$I$1451</f>
        <v>0</v>
      </c>
      <c r="K1117" s="22">
        <f>'[1]Бюджет 2025 г 1 чтение'!$J$1451</f>
        <v>0</v>
      </c>
    </row>
    <row r="1118" spans="1:11" hidden="1">
      <c r="A1118" s="45" t="s">
        <v>122</v>
      </c>
      <c r="B1118" s="134" t="s">
        <v>353</v>
      </c>
      <c r="C1118" s="134" t="s">
        <v>354</v>
      </c>
      <c r="D1118" s="134" t="s">
        <v>359</v>
      </c>
      <c r="E1118" s="134" t="s">
        <v>123</v>
      </c>
      <c r="F1118" s="134"/>
      <c r="G1118" s="22">
        <f>G1119</f>
        <v>0</v>
      </c>
      <c r="H1118" s="22"/>
      <c r="I1118" s="12">
        <f t="shared" si="367"/>
        <v>0</v>
      </c>
      <c r="J1118" s="22">
        <f t="shared" ref="J1118:K1119" si="376">J1119</f>
        <v>0</v>
      </c>
      <c r="K1118" s="22">
        <f t="shared" si="376"/>
        <v>0</v>
      </c>
    </row>
    <row r="1119" spans="1:11" hidden="1">
      <c r="A1119" s="45" t="s">
        <v>161</v>
      </c>
      <c r="B1119" s="134" t="s">
        <v>353</v>
      </c>
      <c r="C1119" s="134" t="s">
        <v>354</v>
      </c>
      <c r="D1119" s="134" t="s">
        <v>359</v>
      </c>
      <c r="E1119" s="134" t="s">
        <v>162</v>
      </c>
      <c r="F1119" s="134"/>
      <c r="G1119" s="22">
        <f>G1120</f>
        <v>0</v>
      </c>
      <c r="H1119" s="22"/>
      <c r="I1119" s="12">
        <f t="shared" si="367"/>
        <v>0</v>
      </c>
      <c r="J1119" s="22">
        <f t="shared" si="376"/>
        <v>0</v>
      </c>
      <c r="K1119" s="22">
        <f t="shared" si="376"/>
        <v>0</v>
      </c>
    </row>
    <row r="1120" spans="1:11" hidden="1">
      <c r="A1120" s="106" t="s">
        <v>16</v>
      </c>
      <c r="B1120" s="134" t="s">
        <v>353</v>
      </c>
      <c r="C1120" s="134" t="s">
        <v>354</v>
      </c>
      <c r="D1120" s="113" t="s">
        <v>359</v>
      </c>
      <c r="E1120" s="134" t="s">
        <v>162</v>
      </c>
      <c r="F1120" s="134" t="s">
        <v>17</v>
      </c>
      <c r="G1120" s="22">
        <v>0</v>
      </c>
      <c r="H1120" s="22"/>
      <c r="I1120" s="12">
        <f t="shared" si="367"/>
        <v>0</v>
      </c>
      <c r="J1120" s="22">
        <v>0</v>
      </c>
      <c r="K1120" s="22">
        <v>0</v>
      </c>
    </row>
    <row r="1121" spans="1:11" hidden="1">
      <c r="A1121" s="106" t="s">
        <v>20</v>
      </c>
      <c r="B1121" s="134" t="s">
        <v>353</v>
      </c>
      <c r="C1121" s="134" t="s">
        <v>354</v>
      </c>
      <c r="D1121" s="134" t="s">
        <v>597</v>
      </c>
      <c r="E1121" s="18" t="s">
        <v>162</v>
      </c>
      <c r="F1121" s="18" t="s">
        <v>12</v>
      </c>
      <c r="G1121" s="19"/>
      <c r="H1121" s="19"/>
      <c r="I1121" s="12">
        <f t="shared" si="367"/>
        <v>0</v>
      </c>
      <c r="J1121" s="20"/>
      <c r="K1121" s="26"/>
    </row>
    <row r="1122" spans="1:11" ht="25.5" hidden="1">
      <c r="A1122" s="140" t="s">
        <v>596</v>
      </c>
      <c r="B1122" s="18"/>
      <c r="C1122" s="18"/>
      <c r="D1122" s="37"/>
      <c r="E1122" s="18"/>
      <c r="F1122" s="18"/>
      <c r="G1122" s="19"/>
      <c r="H1122" s="19"/>
      <c r="I1122" s="12">
        <f t="shared" si="367"/>
        <v>0</v>
      </c>
      <c r="J1122" s="20"/>
      <c r="K1122" s="26"/>
    </row>
    <row r="1123" spans="1:11" ht="25.5" hidden="1">
      <c r="A1123" s="106" t="s">
        <v>44</v>
      </c>
      <c r="B1123" s="18"/>
      <c r="C1123" s="18"/>
      <c r="D1123" s="37"/>
      <c r="E1123" s="18"/>
      <c r="F1123" s="18"/>
      <c r="G1123" s="19"/>
      <c r="H1123" s="19"/>
      <c r="I1123" s="12">
        <f t="shared" si="367"/>
        <v>0</v>
      </c>
      <c r="J1123" s="20"/>
      <c r="K1123" s="26"/>
    </row>
    <row r="1124" spans="1:11" ht="38.25" hidden="1">
      <c r="A1124" s="106" t="s">
        <v>360</v>
      </c>
      <c r="B1124" s="18"/>
      <c r="C1124" s="18"/>
      <c r="D1124" s="37"/>
      <c r="E1124" s="18"/>
      <c r="F1124" s="18"/>
      <c r="G1124" s="19"/>
      <c r="H1124" s="19"/>
      <c r="I1124" s="12">
        <f t="shared" si="367"/>
        <v>0</v>
      </c>
      <c r="J1124" s="20"/>
      <c r="K1124" s="26"/>
    </row>
    <row r="1125" spans="1:11" hidden="1">
      <c r="A1125" s="106" t="s">
        <v>18</v>
      </c>
      <c r="B1125" s="18"/>
      <c r="C1125" s="18"/>
      <c r="D1125" s="37"/>
      <c r="E1125" s="18"/>
      <c r="F1125" s="18"/>
      <c r="G1125" s="19"/>
      <c r="H1125" s="19"/>
      <c r="I1125" s="12">
        <f t="shared" si="367"/>
        <v>0</v>
      </c>
      <c r="J1125" s="20"/>
      <c r="K1125" s="26"/>
    </row>
    <row r="1126" spans="1:11" ht="25.5" hidden="1">
      <c r="A1126" s="106" t="s">
        <v>362</v>
      </c>
      <c r="B1126" s="18"/>
      <c r="C1126" s="18"/>
      <c r="D1126" s="37"/>
      <c r="E1126" s="18"/>
      <c r="F1126" s="18"/>
      <c r="G1126" s="19"/>
      <c r="H1126" s="19"/>
      <c r="I1126" s="12">
        <f t="shared" si="367"/>
        <v>0</v>
      </c>
      <c r="J1126" s="20"/>
      <c r="K1126" s="26"/>
    </row>
    <row r="1127" spans="1:11" ht="25.5" hidden="1">
      <c r="A1127" s="106" t="s">
        <v>44</v>
      </c>
      <c r="B1127" s="18"/>
      <c r="C1127" s="18"/>
      <c r="D1127" s="37"/>
      <c r="E1127" s="18"/>
      <c r="F1127" s="18"/>
      <c r="G1127" s="19"/>
      <c r="H1127" s="19"/>
      <c r="I1127" s="12">
        <f t="shared" si="367"/>
        <v>0</v>
      </c>
      <c r="J1127" s="20"/>
      <c r="K1127" s="26"/>
    </row>
    <row r="1128" spans="1:11" ht="38.25" hidden="1">
      <c r="A1128" s="106" t="s">
        <v>360</v>
      </c>
      <c r="B1128" s="18"/>
      <c r="C1128" s="18"/>
      <c r="D1128" s="37"/>
      <c r="E1128" s="18"/>
      <c r="F1128" s="18"/>
      <c r="G1128" s="19"/>
      <c r="H1128" s="19"/>
      <c r="I1128" s="12">
        <f t="shared" si="367"/>
        <v>0</v>
      </c>
      <c r="J1128" s="20"/>
      <c r="K1128" s="26"/>
    </row>
    <row r="1129" spans="1:11" hidden="1">
      <c r="A1129" s="106" t="s">
        <v>16</v>
      </c>
      <c r="B1129" s="18"/>
      <c r="C1129" s="18"/>
      <c r="D1129" s="37"/>
      <c r="E1129" s="18"/>
      <c r="F1129" s="18"/>
      <c r="G1129" s="19"/>
      <c r="H1129" s="19"/>
      <c r="I1129" s="12">
        <f t="shared" si="367"/>
        <v>0</v>
      </c>
      <c r="J1129" s="20"/>
      <c r="K1129" s="26"/>
    </row>
    <row r="1130" spans="1:11" hidden="1">
      <c r="A1130" s="106" t="s">
        <v>18</v>
      </c>
      <c r="B1130" s="18"/>
      <c r="C1130" s="18"/>
      <c r="D1130" s="37"/>
      <c r="E1130" s="18"/>
      <c r="F1130" s="18"/>
      <c r="G1130" s="19"/>
      <c r="H1130" s="19"/>
      <c r="I1130" s="12">
        <f t="shared" ref="I1130:I1193" si="377">G1130+H1130</f>
        <v>0</v>
      </c>
      <c r="J1130" s="20"/>
      <c r="K1130" s="26"/>
    </row>
    <row r="1131" spans="1:11" hidden="1">
      <c r="A1131" s="106" t="s">
        <v>19</v>
      </c>
      <c r="B1131" s="18"/>
      <c r="C1131" s="18"/>
      <c r="D1131" s="37"/>
      <c r="E1131" s="18"/>
      <c r="F1131" s="18"/>
      <c r="G1131" s="19"/>
      <c r="H1131" s="19"/>
      <c r="I1131" s="12">
        <f t="shared" si="377"/>
        <v>0</v>
      </c>
      <c r="J1131" s="20"/>
      <c r="K1131" s="26"/>
    </row>
    <row r="1132" spans="1:11" ht="46.5" customHeight="1">
      <c r="A1132" s="210" t="s">
        <v>697</v>
      </c>
      <c r="B1132" s="14" t="s">
        <v>353</v>
      </c>
      <c r="C1132" s="14" t="s">
        <v>354</v>
      </c>
      <c r="D1132" s="32" t="s">
        <v>389</v>
      </c>
      <c r="E1132" s="14"/>
      <c r="F1132" s="14"/>
      <c r="G1132" s="16">
        <f t="shared" ref="G1132:K1135" si="378">G1133</f>
        <v>77.5</v>
      </c>
      <c r="H1132" s="16">
        <f t="shared" si="378"/>
        <v>0</v>
      </c>
      <c r="I1132" s="12">
        <f t="shared" si="377"/>
        <v>77.5</v>
      </c>
      <c r="J1132" s="16">
        <f t="shared" si="378"/>
        <v>74.099999999999994</v>
      </c>
      <c r="K1132" s="16">
        <f t="shared" si="378"/>
        <v>57.6</v>
      </c>
    </row>
    <row r="1133" spans="1:11" ht="34.5" customHeight="1">
      <c r="A1133" s="70" t="s">
        <v>698</v>
      </c>
      <c r="B1133" s="18" t="s">
        <v>353</v>
      </c>
      <c r="C1133" s="18" t="s">
        <v>354</v>
      </c>
      <c r="D1133" s="30" t="s">
        <v>390</v>
      </c>
      <c r="E1133" s="18"/>
      <c r="F1133" s="18"/>
      <c r="G1133" s="16">
        <f t="shared" si="378"/>
        <v>77.5</v>
      </c>
      <c r="H1133" s="16">
        <f t="shared" si="378"/>
        <v>0</v>
      </c>
      <c r="I1133" s="12">
        <f t="shared" si="377"/>
        <v>77.5</v>
      </c>
      <c r="J1133" s="16">
        <f t="shared" si="378"/>
        <v>74.099999999999994</v>
      </c>
      <c r="K1133" s="16">
        <f t="shared" si="378"/>
        <v>57.6</v>
      </c>
    </row>
    <row r="1134" spans="1:11" ht="27.75" customHeight="1">
      <c r="A1134" s="17" t="s">
        <v>44</v>
      </c>
      <c r="B1134" s="18" t="s">
        <v>353</v>
      </c>
      <c r="C1134" s="18" t="s">
        <v>354</v>
      </c>
      <c r="D1134" s="30" t="s">
        <v>390</v>
      </c>
      <c r="E1134" s="18" t="s">
        <v>45</v>
      </c>
      <c r="F1134" s="18"/>
      <c r="G1134" s="16">
        <f t="shared" si="378"/>
        <v>77.5</v>
      </c>
      <c r="H1134" s="16">
        <f t="shared" si="378"/>
        <v>0</v>
      </c>
      <c r="I1134" s="12">
        <f t="shared" si="377"/>
        <v>77.5</v>
      </c>
      <c r="J1134" s="16">
        <f t="shared" si="378"/>
        <v>74.099999999999994</v>
      </c>
      <c r="K1134" s="16">
        <f t="shared" si="378"/>
        <v>57.6</v>
      </c>
    </row>
    <row r="1135" spans="1:11" ht="39" customHeight="1">
      <c r="A1135" s="17" t="s">
        <v>360</v>
      </c>
      <c r="B1135" s="18" t="s">
        <v>353</v>
      </c>
      <c r="C1135" s="18" t="s">
        <v>354</v>
      </c>
      <c r="D1135" s="30" t="s">
        <v>390</v>
      </c>
      <c r="E1135" s="18" t="s">
        <v>53</v>
      </c>
      <c r="F1135" s="18"/>
      <c r="G1135" s="16">
        <f t="shared" si="378"/>
        <v>77.5</v>
      </c>
      <c r="H1135" s="16">
        <f t="shared" si="378"/>
        <v>0</v>
      </c>
      <c r="I1135" s="12">
        <f t="shared" si="377"/>
        <v>77.5</v>
      </c>
      <c r="J1135" s="16">
        <f t="shared" si="378"/>
        <v>74.099999999999994</v>
      </c>
      <c r="K1135" s="16">
        <f t="shared" si="378"/>
        <v>57.6</v>
      </c>
    </row>
    <row r="1136" spans="1:11">
      <c r="A1136" s="17" t="s">
        <v>16</v>
      </c>
      <c r="B1136" s="18" t="s">
        <v>353</v>
      </c>
      <c r="C1136" s="18" t="s">
        <v>354</v>
      </c>
      <c r="D1136" s="30" t="s">
        <v>390</v>
      </c>
      <c r="E1136" s="18" t="s">
        <v>53</v>
      </c>
      <c r="F1136" s="18" t="s">
        <v>17</v>
      </c>
      <c r="G1136" s="19">
        <f>'[1]Бюджет 2025 г 1 чтение'!$H$1472</f>
        <v>77.5</v>
      </c>
      <c r="H1136" s="19"/>
      <c r="I1136" s="12">
        <f t="shared" si="377"/>
        <v>77.5</v>
      </c>
      <c r="J1136" s="20">
        <f>'[1]Бюджет 2025 г 1 чтение'!$I$1472</f>
        <v>74.099999999999994</v>
      </c>
      <c r="K1136" s="26">
        <f>'[1]Бюджет 2025 г 1 чтение'!$J$1472</f>
        <v>57.6</v>
      </c>
    </row>
    <row r="1137" spans="1:14" ht="24" customHeight="1">
      <c r="A1137" s="13" t="s">
        <v>391</v>
      </c>
      <c r="B1137" s="14" t="s">
        <v>353</v>
      </c>
      <c r="C1137" s="14" t="s">
        <v>392</v>
      </c>
      <c r="D1137" s="32"/>
      <c r="E1137" s="14"/>
      <c r="F1137" s="14"/>
      <c r="G1137" s="15">
        <f>G1138</f>
        <v>1492.4</v>
      </c>
      <c r="H1137" s="15">
        <f>H1138</f>
        <v>0</v>
      </c>
      <c r="I1137" s="12">
        <f t="shared" si="377"/>
        <v>1492.4</v>
      </c>
      <c r="J1137" s="15">
        <f t="shared" ref="J1137:K1137" si="379">J1138</f>
        <v>1150</v>
      </c>
      <c r="K1137" s="15">
        <f t="shared" si="379"/>
        <v>1150</v>
      </c>
    </row>
    <row r="1138" spans="1:14" ht="24">
      <c r="A1138" s="13" t="s">
        <v>25</v>
      </c>
      <c r="B1138" s="14" t="s">
        <v>353</v>
      </c>
      <c r="C1138" s="14" t="s">
        <v>392</v>
      </c>
      <c r="D1138" s="14" t="s">
        <v>26</v>
      </c>
      <c r="E1138" s="14"/>
      <c r="F1138" s="14"/>
      <c r="G1138" s="16">
        <f t="shared" ref="G1138:K1138" si="380">G1143+G1139</f>
        <v>1492.4</v>
      </c>
      <c r="H1138" s="16">
        <f t="shared" si="380"/>
        <v>0</v>
      </c>
      <c r="I1138" s="12">
        <f t="shared" si="377"/>
        <v>1492.4</v>
      </c>
      <c r="J1138" s="16">
        <f t="shared" si="380"/>
        <v>1150</v>
      </c>
      <c r="K1138" s="16">
        <f t="shared" si="380"/>
        <v>1150</v>
      </c>
    </row>
    <row r="1139" spans="1:14" ht="38.25">
      <c r="A1139" s="23" t="s">
        <v>33</v>
      </c>
      <c r="B1139" s="14" t="s">
        <v>353</v>
      </c>
      <c r="C1139" s="14" t="s">
        <v>392</v>
      </c>
      <c r="D1139" s="24" t="s">
        <v>34</v>
      </c>
      <c r="E1139" s="24"/>
      <c r="F1139" s="24"/>
      <c r="G1139" s="16">
        <f t="shared" ref="G1139:J1141" si="381">G1140</f>
        <v>0</v>
      </c>
      <c r="H1139" s="16">
        <f t="shared" si="381"/>
        <v>0</v>
      </c>
      <c r="I1139" s="12">
        <f t="shared" si="377"/>
        <v>0</v>
      </c>
      <c r="J1139" s="16">
        <f t="shared" si="381"/>
        <v>0</v>
      </c>
      <c r="K1139" s="26"/>
    </row>
    <row r="1140" spans="1:14" ht="76.5">
      <c r="A1140" s="23" t="s">
        <v>29</v>
      </c>
      <c r="B1140" s="14" t="s">
        <v>353</v>
      </c>
      <c r="C1140" s="14" t="s">
        <v>392</v>
      </c>
      <c r="D1140" s="24" t="s">
        <v>34</v>
      </c>
      <c r="E1140" s="24" t="s">
        <v>30</v>
      </c>
      <c r="F1140" s="24"/>
      <c r="G1140" s="16">
        <f t="shared" si="381"/>
        <v>0</v>
      </c>
      <c r="H1140" s="16">
        <f t="shared" si="381"/>
        <v>0</v>
      </c>
      <c r="I1140" s="12">
        <f t="shared" si="377"/>
        <v>0</v>
      </c>
      <c r="J1140" s="16">
        <f t="shared" si="381"/>
        <v>0</v>
      </c>
      <c r="K1140" s="26"/>
    </row>
    <row r="1141" spans="1:14" ht="30.75" customHeight="1">
      <c r="A1141" s="23" t="s">
        <v>31</v>
      </c>
      <c r="B1141" s="14" t="s">
        <v>353</v>
      </c>
      <c r="C1141" s="14" t="s">
        <v>392</v>
      </c>
      <c r="D1141" s="24" t="s">
        <v>34</v>
      </c>
      <c r="E1141" s="24" t="s">
        <v>32</v>
      </c>
      <c r="F1141" s="24"/>
      <c r="G1141" s="16">
        <f t="shared" si="381"/>
        <v>0</v>
      </c>
      <c r="H1141" s="16">
        <f t="shared" si="381"/>
        <v>0</v>
      </c>
      <c r="I1141" s="12">
        <f t="shared" si="377"/>
        <v>0</v>
      </c>
      <c r="J1141" s="16">
        <f t="shared" si="381"/>
        <v>0</v>
      </c>
      <c r="K1141" s="26"/>
    </row>
    <row r="1142" spans="1:14">
      <c r="A1142" s="23" t="s">
        <v>19</v>
      </c>
      <c r="B1142" s="14" t="s">
        <v>353</v>
      </c>
      <c r="C1142" s="14" t="s">
        <v>392</v>
      </c>
      <c r="D1142" s="24" t="s">
        <v>34</v>
      </c>
      <c r="E1142" s="24" t="s">
        <v>32</v>
      </c>
      <c r="F1142" s="24" t="s">
        <v>11</v>
      </c>
      <c r="G1142" s="16"/>
      <c r="H1142" s="16"/>
      <c r="I1142" s="12">
        <f t="shared" si="377"/>
        <v>0</v>
      </c>
      <c r="J1142" s="16"/>
      <c r="K1142" s="26"/>
    </row>
    <row r="1143" spans="1:14">
      <c r="A1143" s="13" t="s">
        <v>37</v>
      </c>
      <c r="B1143" s="14" t="s">
        <v>353</v>
      </c>
      <c r="C1143" s="14" t="s">
        <v>392</v>
      </c>
      <c r="D1143" s="14" t="s">
        <v>38</v>
      </c>
      <c r="E1143" s="14"/>
      <c r="F1143" s="14"/>
      <c r="G1143" s="16">
        <f t="shared" ref="G1143:K1145" si="382">G1144</f>
        <v>1492.4</v>
      </c>
      <c r="H1143" s="16">
        <f t="shared" si="382"/>
        <v>0</v>
      </c>
      <c r="I1143" s="12">
        <f t="shared" si="377"/>
        <v>1492.4</v>
      </c>
      <c r="J1143" s="16">
        <f t="shared" si="382"/>
        <v>1150</v>
      </c>
      <c r="K1143" s="16">
        <f t="shared" si="382"/>
        <v>1150</v>
      </c>
    </row>
    <row r="1144" spans="1:14" ht="74.25" customHeight="1">
      <c r="A1144" s="17" t="s">
        <v>29</v>
      </c>
      <c r="B1144" s="18" t="s">
        <v>353</v>
      </c>
      <c r="C1144" s="18" t="s">
        <v>392</v>
      </c>
      <c r="D1144" s="18" t="s">
        <v>38</v>
      </c>
      <c r="E1144" s="18" t="s">
        <v>30</v>
      </c>
      <c r="F1144" s="18"/>
      <c r="G1144" s="16">
        <f t="shared" si="382"/>
        <v>1492.4</v>
      </c>
      <c r="H1144" s="16">
        <f t="shared" si="382"/>
        <v>0</v>
      </c>
      <c r="I1144" s="12">
        <f t="shared" si="377"/>
        <v>1492.4</v>
      </c>
      <c r="J1144" s="16">
        <f t="shared" si="382"/>
        <v>1150</v>
      </c>
      <c r="K1144" s="16">
        <f t="shared" si="382"/>
        <v>1150</v>
      </c>
    </row>
    <row r="1145" spans="1:14" ht="27" customHeight="1">
      <c r="A1145" s="17" t="s">
        <v>31</v>
      </c>
      <c r="B1145" s="18" t="s">
        <v>353</v>
      </c>
      <c r="C1145" s="18" t="s">
        <v>392</v>
      </c>
      <c r="D1145" s="18" t="s">
        <v>38</v>
      </c>
      <c r="E1145" s="18" t="s">
        <v>32</v>
      </c>
      <c r="F1145" s="18"/>
      <c r="G1145" s="16">
        <f t="shared" si="382"/>
        <v>1492.4</v>
      </c>
      <c r="H1145" s="16">
        <f t="shared" si="382"/>
        <v>0</v>
      </c>
      <c r="I1145" s="12">
        <f t="shared" si="377"/>
        <v>1492.4</v>
      </c>
      <c r="J1145" s="16">
        <f t="shared" si="382"/>
        <v>1150</v>
      </c>
      <c r="K1145" s="16">
        <f t="shared" si="382"/>
        <v>1150</v>
      </c>
    </row>
    <row r="1146" spans="1:14">
      <c r="A1146" s="17" t="s">
        <v>16</v>
      </c>
      <c r="B1146" s="18" t="s">
        <v>353</v>
      </c>
      <c r="C1146" s="18" t="s">
        <v>392</v>
      </c>
      <c r="D1146" s="18" t="s">
        <v>38</v>
      </c>
      <c r="E1146" s="18" t="s">
        <v>32</v>
      </c>
      <c r="F1146" s="18" t="s">
        <v>17</v>
      </c>
      <c r="G1146" s="64">
        <v>1492.4</v>
      </c>
      <c r="H1146" s="64">
        <v>0</v>
      </c>
      <c r="I1146" s="12">
        <f t="shared" si="377"/>
        <v>1492.4</v>
      </c>
      <c r="J1146" s="22">
        <f>'[1]Бюджет 2025 г 1 чтение'!$I$1482</f>
        <v>1150</v>
      </c>
      <c r="K1146" s="22">
        <f>'[1]Бюджет 2025 г 1 чтение'!$J$1482</f>
        <v>1150</v>
      </c>
    </row>
    <row r="1147" spans="1:14" ht="16.5" customHeight="1">
      <c r="A1147" s="13" t="s">
        <v>393</v>
      </c>
      <c r="B1147" s="14" t="s">
        <v>394</v>
      </c>
      <c r="C1147" s="14"/>
      <c r="D1147" s="14"/>
      <c r="E1147" s="14"/>
      <c r="F1147" s="14"/>
      <c r="G1147" s="15">
        <f>G1151+G1159+G1199+G1251</f>
        <v>11546.1</v>
      </c>
      <c r="H1147" s="15">
        <f>H1151+H1159+H1199+H1251</f>
        <v>0</v>
      </c>
      <c r="I1147" s="12">
        <f t="shared" si="377"/>
        <v>11546.1</v>
      </c>
      <c r="J1147" s="15">
        <f>J1151+J1159+J1199+J1251</f>
        <v>11839.9</v>
      </c>
      <c r="K1147" s="15">
        <f>K1151+K1159+K1199+K1251</f>
        <v>11579.300000000001</v>
      </c>
      <c r="L1147" s="109">
        <f>G1151+G1159+G1199+G1251</f>
        <v>11546.1</v>
      </c>
      <c r="M1147" s="109">
        <f t="shared" ref="M1147:N1147" si="383">J1151+J1159+J1199+J1251</f>
        <v>11839.9</v>
      </c>
      <c r="N1147" s="109">
        <f t="shared" si="383"/>
        <v>11579.300000000001</v>
      </c>
    </row>
    <row r="1148" spans="1:14">
      <c r="A1148" s="13" t="s">
        <v>276</v>
      </c>
      <c r="B1148" s="14" t="s">
        <v>394</v>
      </c>
      <c r="C1148" s="14"/>
      <c r="D1148" s="14"/>
      <c r="E1148" s="14"/>
      <c r="F1148" s="14" t="s">
        <v>17</v>
      </c>
      <c r="G1148" s="15">
        <f>G1158+G1177+G1156+G1196+G1198+G1190</f>
        <v>1640</v>
      </c>
      <c r="H1148" s="15">
        <f>H1158+H1177+H1156+H1196+H1198+H1190</f>
        <v>0</v>
      </c>
      <c r="I1148" s="12">
        <f t="shared" si="377"/>
        <v>1640</v>
      </c>
      <c r="J1148" s="15">
        <f>J1158+J1177+J1156+J1196+J1198</f>
        <v>1490.1</v>
      </c>
      <c r="K1148" s="15">
        <f>K1158+K1177+K1156+K1196+K1198</f>
        <v>1490.1</v>
      </c>
    </row>
    <row r="1149" spans="1:14">
      <c r="A1149" s="13" t="s">
        <v>18</v>
      </c>
      <c r="B1149" s="14" t="s">
        <v>394</v>
      </c>
      <c r="C1149" s="14"/>
      <c r="D1149" s="14"/>
      <c r="E1149" s="14"/>
      <c r="F1149" s="14" t="s">
        <v>10</v>
      </c>
      <c r="G1149" s="15">
        <f>G1164+G1204+G1224+G1226+G1235+G1244+G1263+G1266+G1220+G1231+G1178+G1250+G1270+G1191+G1259</f>
        <v>9906.1</v>
      </c>
      <c r="H1149" s="15">
        <f>H1164+H1204+H1224+H1226+H1235+H1244+H1263+H1266+H1220+H1231+H1178+H1250+H1270+H1191+H1259</f>
        <v>0</v>
      </c>
      <c r="I1149" s="12">
        <f t="shared" si="377"/>
        <v>9906.1</v>
      </c>
      <c r="J1149" s="15">
        <f>J1164+J1204+J1224+J1226+J1235+J1244+J1263+J1266+J1220+J1231+J1178+J1250+J1270+J1191+J1259</f>
        <v>10349.799999999999</v>
      </c>
      <c r="K1149" s="15">
        <f>K1164+K1204+K1224+K1226+K1235+K1244+K1263+K1266+K1220+K1231+K1178+K1250+K1270+K1191+K1259</f>
        <v>10089.200000000001</v>
      </c>
    </row>
    <row r="1150" spans="1:14">
      <c r="A1150" s="13" t="s">
        <v>19</v>
      </c>
      <c r="B1150" s="14" t="s">
        <v>394</v>
      </c>
      <c r="C1150" s="14"/>
      <c r="D1150" s="14"/>
      <c r="E1150" s="14"/>
      <c r="F1150" s="14" t="s">
        <v>11</v>
      </c>
      <c r="G1150" s="15">
        <f>G1165+G1205+G1170+G1183+G1240+G1255</f>
        <v>0</v>
      </c>
      <c r="H1150" s="15">
        <f>H1165+H1205+H1170+H1183+H1240+H1255</f>
        <v>0</v>
      </c>
      <c r="I1150" s="12">
        <f t="shared" si="377"/>
        <v>0</v>
      </c>
      <c r="J1150" s="15">
        <f>J1165+J1205+J1170+J1183+J1240+J1255</f>
        <v>0</v>
      </c>
      <c r="K1150" s="15">
        <f>K1165+K1205+K1170+K1183+K1240+K1255</f>
        <v>0</v>
      </c>
    </row>
    <row r="1151" spans="1:14">
      <c r="A1151" s="13" t="s">
        <v>395</v>
      </c>
      <c r="B1151" s="14" t="s">
        <v>394</v>
      </c>
      <c r="C1151" s="14" t="s">
        <v>396</v>
      </c>
      <c r="D1151" s="14"/>
      <c r="E1151" s="14"/>
      <c r="F1151" s="14"/>
      <c r="G1151" s="15">
        <f t="shared" ref="G1151:K1153" si="384">G1152</f>
        <v>1508.5</v>
      </c>
      <c r="H1151" s="15">
        <f t="shared" si="384"/>
        <v>0</v>
      </c>
      <c r="I1151" s="12">
        <f t="shared" si="377"/>
        <v>1508.5</v>
      </c>
      <c r="J1151" s="15">
        <f t="shared" si="384"/>
        <v>1490.1</v>
      </c>
      <c r="K1151" s="15">
        <f t="shared" si="384"/>
        <v>1490.1</v>
      </c>
    </row>
    <row r="1152" spans="1:14" ht="25.5" customHeight="1">
      <c r="A1152" s="13" t="s">
        <v>25</v>
      </c>
      <c r="B1152" s="14" t="s">
        <v>394</v>
      </c>
      <c r="C1152" s="14" t="s">
        <v>396</v>
      </c>
      <c r="D1152" s="14" t="s">
        <v>26</v>
      </c>
      <c r="E1152" s="14"/>
      <c r="F1152" s="14"/>
      <c r="G1152" s="16">
        <f t="shared" si="384"/>
        <v>1508.5</v>
      </c>
      <c r="H1152" s="16">
        <f t="shared" si="384"/>
        <v>0</v>
      </c>
      <c r="I1152" s="12">
        <f t="shared" si="377"/>
        <v>1508.5</v>
      </c>
      <c r="J1152" s="16">
        <f t="shared" si="384"/>
        <v>1490.1</v>
      </c>
      <c r="K1152" s="16">
        <f t="shared" si="384"/>
        <v>1490.1</v>
      </c>
    </row>
    <row r="1153" spans="1:11" ht="21.75" customHeight="1">
      <c r="A1153" s="44" t="s">
        <v>397</v>
      </c>
      <c r="B1153" s="18" t="s">
        <v>394</v>
      </c>
      <c r="C1153" s="18" t="s">
        <v>396</v>
      </c>
      <c r="D1153" s="30" t="s">
        <v>398</v>
      </c>
      <c r="E1153" s="18"/>
      <c r="F1153" s="18"/>
      <c r="G1153" s="16">
        <f t="shared" si="384"/>
        <v>1508.5</v>
      </c>
      <c r="H1153" s="16">
        <f t="shared" si="384"/>
        <v>0</v>
      </c>
      <c r="I1153" s="12">
        <f t="shared" si="377"/>
        <v>1508.5</v>
      </c>
      <c r="J1153" s="16">
        <f t="shared" si="384"/>
        <v>1490.1</v>
      </c>
      <c r="K1153" s="16">
        <f t="shared" si="384"/>
        <v>1490.1</v>
      </c>
    </row>
    <row r="1154" spans="1:11" ht="24">
      <c r="A1154" s="17" t="s">
        <v>73</v>
      </c>
      <c r="B1154" s="18" t="s">
        <v>394</v>
      </c>
      <c r="C1154" s="18" t="s">
        <v>396</v>
      </c>
      <c r="D1154" s="30" t="s">
        <v>398</v>
      </c>
      <c r="E1154" s="18" t="s">
        <v>74</v>
      </c>
      <c r="F1154" s="18"/>
      <c r="G1154" s="16">
        <f t="shared" ref="G1154:K1154" si="385">G1157+G1155</f>
        <v>1508.5</v>
      </c>
      <c r="H1154" s="16">
        <f t="shared" si="385"/>
        <v>0</v>
      </c>
      <c r="I1154" s="12">
        <f t="shared" si="377"/>
        <v>1508.5</v>
      </c>
      <c r="J1154" s="16">
        <f t="shared" si="385"/>
        <v>1490.1</v>
      </c>
      <c r="K1154" s="16">
        <f t="shared" si="385"/>
        <v>1490.1</v>
      </c>
    </row>
    <row r="1155" spans="1:11" ht="25.5">
      <c r="A1155" s="23" t="s">
        <v>399</v>
      </c>
      <c r="B1155" s="18" t="s">
        <v>394</v>
      </c>
      <c r="C1155" s="18" t="s">
        <v>396</v>
      </c>
      <c r="D1155" s="30" t="s">
        <v>398</v>
      </c>
      <c r="E1155" s="18" t="s">
        <v>400</v>
      </c>
      <c r="F1155" s="18"/>
      <c r="G1155" s="16">
        <f t="shared" ref="G1155:K1155" si="386">G1156</f>
        <v>1508.5</v>
      </c>
      <c r="H1155" s="16">
        <f t="shared" si="386"/>
        <v>0</v>
      </c>
      <c r="I1155" s="12">
        <f t="shared" si="377"/>
        <v>1508.5</v>
      </c>
      <c r="J1155" s="16">
        <f t="shared" si="386"/>
        <v>1490.1</v>
      </c>
      <c r="K1155" s="16">
        <f t="shared" si="386"/>
        <v>1490.1</v>
      </c>
    </row>
    <row r="1156" spans="1:11">
      <c r="A1156" s="48" t="s">
        <v>16</v>
      </c>
      <c r="B1156" s="18" t="s">
        <v>394</v>
      </c>
      <c r="C1156" s="18" t="s">
        <v>396</v>
      </c>
      <c r="D1156" s="30" t="s">
        <v>398</v>
      </c>
      <c r="E1156" s="18" t="s">
        <v>400</v>
      </c>
      <c r="F1156" s="18" t="s">
        <v>17</v>
      </c>
      <c r="G1156" s="16">
        <v>1508.5</v>
      </c>
      <c r="H1156" s="16">
        <v>0</v>
      </c>
      <c r="I1156" s="12">
        <f t="shared" si="377"/>
        <v>1508.5</v>
      </c>
      <c r="J1156" s="16">
        <v>1490.1</v>
      </c>
      <c r="K1156" s="26">
        <v>1490.1</v>
      </c>
    </row>
    <row r="1157" spans="1:11" ht="27" customHeight="1">
      <c r="A1157" s="44" t="s">
        <v>75</v>
      </c>
      <c r="B1157" s="18" t="s">
        <v>394</v>
      </c>
      <c r="C1157" s="18" t="s">
        <v>396</v>
      </c>
      <c r="D1157" s="30" t="s">
        <v>398</v>
      </c>
      <c r="E1157" s="18" t="s">
        <v>76</v>
      </c>
      <c r="F1157" s="18"/>
      <c r="G1157" s="16">
        <f t="shared" ref="G1157:J1157" si="387">G1158</f>
        <v>0</v>
      </c>
      <c r="H1157" s="16">
        <f t="shared" si="387"/>
        <v>0</v>
      </c>
      <c r="I1157" s="12">
        <f t="shared" si="377"/>
        <v>0</v>
      </c>
      <c r="J1157" s="16">
        <f t="shared" si="387"/>
        <v>0</v>
      </c>
      <c r="K1157" s="26"/>
    </row>
    <row r="1158" spans="1:11">
      <c r="A1158" s="44" t="s">
        <v>16</v>
      </c>
      <c r="B1158" s="18" t="s">
        <v>394</v>
      </c>
      <c r="C1158" s="18" t="s">
        <v>396</v>
      </c>
      <c r="D1158" s="30" t="s">
        <v>398</v>
      </c>
      <c r="E1158" s="18" t="s">
        <v>76</v>
      </c>
      <c r="F1158" s="18" t="s">
        <v>17</v>
      </c>
      <c r="G1158" s="16"/>
      <c r="H1158" s="16"/>
      <c r="I1158" s="12">
        <f t="shared" si="377"/>
        <v>0</v>
      </c>
      <c r="J1158" s="16"/>
      <c r="K1158" s="26"/>
    </row>
    <row r="1159" spans="1:11" ht="13.5" customHeight="1">
      <c r="A1159" s="13" t="s">
        <v>401</v>
      </c>
      <c r="B1159" s="14" t="s">
        <v>394</v>
      </c>
      <c r="C1159" s="14" t="s">
        <v>402</v>
      </c>
      <c r="D1159" s="14"/>
      <c r="E1159" s="14"/>
      <c r="F1159" s="14"/>
      <c r="G1159" s="15">
        <f>G1160+G1171+G1184</f>
        <v>131.5</v>
      </c>
      <c r="H1159" s="15">
        <f>H1160+H1171+H1184</f>
        <v>0</v>
      </c>
      <c r="I1159" s="12">
        <f t="shared" si="377"/>
        <v>131.5</v>
      </c>
      <c r="J1159" s="15">
        <f t="shared" ref="J1159:K1159" si="388">J1160+J1171+J1184</f>
        <v>0</v>
      </c>
      <c r="K1159" s="15">
        <f t="shared" si="388"/>
        <v>0</v>
      </c>
    </row>
    <row r="1160" spans="1:11" ht="26.25" customHeight="1">
      <c r="A1160" s="13" t="s">
        <v>25</v>
      </c>
      <c r="B1160" s="14" t="s">
        <v>394</v>
      </c>
      <c r="C1160" s="14" t="s">
        <v>402</v>
      </c>
      <c r="D1160" s="14" t="s">
        <v>26</v>
      </c>
      <c r="E1160" s="14" t="s">
        <v>64</v>
      </c>
      <c r="F1160" s="14"/>
      <c r="G1160" s="16">
        <f>G1161+G1166+G1179+G1193</f>
        <v>0</v>
      </c>
      <c r="H1160" s="16">
        <f>H1161+H1166+H1179+H1193</f>
        <v>0</v>
      </c>
      <c r="I1160" s="12">
        <f t="shared" si="377"/>
        <v>0</v>
      </c>
      <c r="J1160" s="16">
        <f>J1161+J1166+J1179+J1193</f>
        <v>0</v>
      </c>
      <c r="K1160" s="16">
        <f>K1161+K1166+K1179+K1193</f>
        <v>0</v>
      </c>
    </row>
    <row r="1161" spans="1:11" ht="50.25" hidden="1" customHeight="1">
      <c r="A1161" s="68" t="s">
        <v>403</v>
      </c>
      <c r="B1161" s="18" t="s">
        <v>394</v>
      </c>
      <c r="C1161" s="18" t="s">
        <v>402</v>
      </c>
      <c r="D1161" s="73">
        <v>6500051350</v>
      </c>
      <c r="E1161" s="18" t="s">
        <v>64</v>
      </c>
      <c r="F1161" s="18"/>
      <c r="G1161" s="16">
        <f t="shared" ref="G1161:J1162" si="389">G1162</f>
        <v>0</v>
      </c>
      <c r="H1161" s="16">
        <f t="shared" si="389"/>
        <v>0</v>
      </c>
      <c r="I1161" s="12">
        <f t="shared" si="377"/>
        <v>0</v>
      </c>
      <c r="J1161" s="16">
        <f t="shared" si="389"/>
        <v>0</v>
      </c>
      <c r="K1161" s="26"/>
    </row>
    <row r="1162" spans="1:11" ht="24" hidden="1">
      <c r="A1162" s="17" t="s">
        <v>73</v>
      </c>
      <c r="B1162" s="18" t="s">
        <v>394</v>
      </c>
      <c r="C1162" s="18" t="s">
        <v>402</v>
      </c>
      <c r="D1162" s="73">
        <v>6500051350</v>
      </c>
      <c r="E1162" s="18" t="s">
        <v>74</v>
      </c>
      <c r="F1162" s="18"/>
      <c r="G1162" s="16">
        <f t="shared" si="389"/>
        <v>0</v>
      </c>
      <c r="H1162" s="16">
        <f t="shared" si="389"/>
        <v>0</v>
      </c>
      <c r="I1162" s="12">
        <f t="shared" si="377"/>
        <v>0</v>
      </c>
      <c r="J1162" s="16">
        <f t="shared" si="389"/>
        <v>0</v>
      </c>
      <c r="K1162" s="26"/>
    </row>
    <row r="1163" spans="1:11" ht="38.25" hidden="1">
      <c r="A1163" s="48" t="s">
        <v>75</v>
      </c>
      <c r="B1163" s="18" t="s">
        <v>394</v>
      </c>
      <c r="C1163" s="18" t="s">
        <v>402</v>
      </c>
      <c r="D1163" s="73">
        <v>6500051350</v>
      </c>
      <c r="E1163" s="18" t="s">
        <v>76</v>
      </c>
      <c r="F1163" s="18"/>
      <c r="G1163" s="16">
        <f t="shared" ref="G1163:J1163" si="390">G1164+G1165</f>
        <v>0</v>
      </c>
      <c r="H1163" s="16">
        <f t="shared" si="390"/>
        <v>0</v>
      </c>
      <c r="I1163" s="12">
        <f t="shared" si="377"/>
        <v>0</v>
      </c>
      <c r="J1163" s="16">
        <f t="shared" si="390"/>
        <v>0</v>
      </c>
      <c r="K1163" s="26"/>
    </row>
    <row r="1164" spans="1:11" hidden="1">
      <c r="A1164" s="17" t="s">
        <v>18</v>
      </c>
      <c r="B1164" s="18" t="s">
        <v>394</v>
      </c>
      <c r="C1164" s="18" t="s">
        <v>402</v>
      </c>
      <c r="D1164" s="73">
        <v>6500051350</v>
      </c>
      <c r="E1164" s="18" t="s">
        <v>404</v>
      </c>
      <c r="F1164" s="18" t="s">
        <v>10</v>
      </c>
      <c r="G1164" s="26"/>
      <c r="H1164" s="26"/>
      <c r="I1164" s="12">
        <f t="shared" si="377"/>
        <v>0</v>
      </c>
      <c r="J1164" s="12"/>
      <c r="K1164" s="26"/>
    </row>
    <row r="1165" spans="1:11" hidden="1">
      <c r="A1165" s="17" t="s">
        <v>19</v>
      </c>
      <c r="B1165" s="18" t="s">
        <v>394</v>
      </c>
      <c r="C1165" s="18" t="s">
        <v>402</v>
      </c>
      <c r="D1165" s="73">
        <v>6500051350</v>
      </c>
      <c r="E1165" s="18" t="s">
        <v>76</v>
      </c>
      <c r="F1165" s="18" t="s">
        <v>11</v>
      </c>
      <c r="G1165" s="19"/>
      <c r="H1165" s="19"/>
      <c r="I1165" s="12">
        <f t="shared" si="377"/>
        <v>0</v>
      </c>
      <c r="J1165" s="20"/>
      <c r="K1165" s="26"/>
    </row>
    <row r="1166" spans="1:11" ht="134.25" hidden="1" customHeight="1">
      <c r="A1166" s="74" t="s">
        <v>405</v>
      </c>
      <c r="B1166" s="18" t="s">
        <v>394</v>
      </c>
      <c r="C1166" s="18" t="s">
        <v>402</v>
      </c>
      <c r="D1166" s="24" t="s">
        <v>406</v>
      </c>
      <c r="E1166" s="24" t="s">
        <v>64</v>
      </c>
      <c r="F1166" s="24"/>
      <c r="G1166" s="63">
        <f t="shared" ref="G1166:K1167" si="391">G1167</f>
        <v>0</v>
      </c>
      <c r="H1166" s="63">
        <f t="shared" si="391"/>
        <v>0</v>
      </c>
      <c r="I1166" s="12">
        <f t="shared" si="377"/>
        <v>0</v>
      </c>
      <c r="J1166" s="63">
        <f t="shared" si="391"/>
        <v>0</v>
      </c>
      <c r="K1166" s="63">
        <f t="shared" si="391"/>
        <v>0</v>
      </c>
    </row>
    <row r="1167" spans="1:11" ht="30" hidden="1" customHeight="1">
      <c r="A1167" s="23" t="s">
        <v>73</v>
      </c>
      <c r="B1167" s="18" t="s">
        <v>394</v>
      </c>
      <c r="C1167" s="18" t="s">
        <v>402</v>
      </c>
      <c r="D1167" s="24" t="s">
        <v>406</v>
      </c>
      <c r="E1167" s="24" t="s">
        <v>74</v>
      </c>
      <c r="F1167" s="24"/>
      <c r="G1167" s="63">
        <f t="shared" si="391"/>
        <v>0</v>
      </c>
      <c r="H1167" s="63">
        <f t="shared" si="391"/>
        <v>0</v>
      </c>
      <c r="I1167" s="12">
        <f t="shared" si="377"/>
        <v>0</v>
      </c>
      <c r="J1167" s="63">
        <f t="shared" si="391"/>
        <v>0</v>
      </c>
      <c r="K1167" s="63">
        <f t="shared" si="391"/>
        <v>0</v>
      </c>
    </row>
    <row r="1168" spans="1:11" ht="37.5" hidden="1" customHeight="1">
      <c r="A1168" s="48" t="s">
        <v>75</v>
      </c>
      <c r="B1168" s="18" t="s">
        <v>394</v>
      </c>
      <c r="C1168" s="18" t="s">
        <v>402</v>
      </c>
      <c r="D1168" s="24" t="s">
        <v>406</v>
      </c>
      <c r="E1168" s="24" t="s">
        <v>76</v>
      </c>
      <c r="F1168" s="24"/>
      <c r="G1168" s="63">
        <f t="shared" ref="G1168:K1168" si="392">G1169+G1170</f>
        <v>0</v>
      </c>
      <c r="H1168" s="63">
        <f t="shared" si="392"/>
        <v>0</v>
      </c>
      <c r="I1168" s="12">
        <f t="shared" si="377"/>
        <v>0</v>
      </c>
      <c r="J1168" s="63">
        <f t="shared" si="392"/>
        <v>0</v>
      </c>
      <c r="K1168" s="63">
        <f t="shared" si="392"/>
        <v>0</v>
      </c>
    </row>
    <row r="1169" spans="1:11" ht="22.5" hidden="1" customHeight="1">
      <c r="A1169" s="23" t="s">
        <v>18</v>
      </c>
      <c r="B1169" s="18" t="s">
        <v>394</v>
      </c>
      <c r="C1169" s="18" t="s">
        <v>402</v>
      </c>
      <c r="D1169" s="24" t="s">
        <v>406</v>
      </c>
      <c r="E1169" s="24" t="s">
        <v>404</v>
      </c>
      <c r="F1169" s="24" t="s">
        <v>10</v>
      </c>
      <c r="G1169" s="21"/>
      <c r="H1169" s="21"/>
      <c r="I1169" s="12">
        <f t="shared" si="377"/>
        <v>0</v>
      </c>
      <c r="J1169" s="64"/>
      <c r="K1169" s="19"/>
    </row>
    <row r="1170" spans="1:11" ht="19.5" hidden="1" customHeight="1">
      <c r="A1170" s="23" t="s">
        <v>19</v>
      </c>
      <c r="B1170" s="18" t="s">
        <v>394</v>
      </c>
      <c r="C1170" s="18" t="s">
        <v>402</v>
      </c>
      <c r="D1170" s="24" t="s">
        <v>406</v>
      </c>
      <c r="E1170" s="24" t="s">
        <v>76</v>
      </c>
      <c r="F1170" s="24" t="s">
        <v>11</v>
      </c>
      <c r="G1170" s="22"/>
      <c r="H1170" s="22"/>
      <c r="I1170" s="12">
        <f t="shared" si="377"/>
        <v>0</v>
      </c>
      <c r="J1170" s="64"/>
      <c r="K1170" s="19">
        <v>0</v>
      </c>
    </row>
    <row r="1171" spans="1:11" ht="51.75" hidden="1" customHeight="1">
      <c r="A1171" s="43" t="s">
        <v>200</v>
      </c>
      <c r="B1171" s="18" t="s">
        <v>394</v>
      </c>
      <c r="C1171" s="18" t="s">
        <v>402</v>
      </c>
      <c r="D1171" s="54" t="s">
        <v>201</v>
      </c>
      <c r="E1171" s="18"/>
      <c r="F1171" s="18"/>
      <c r="G1171" s="16">
        <f t="shared" ref="G1171:K1175" si="393">G1172</f>
        <v>0</v>
      </c>
      <c r="H1171" s="16">
        <f t="shared" si="393"/>
        <v>0</v>
      </c>
      <c r="I1171" s="12">
        <f t="shared" si="377"/>
        <v>0</v>
      </c>
      <c r="J1171" s="16">
        <f t="shared" si="393"/>
        <v>0</v>
      </c>
      <c r="K1171" s="16">
        <f t="shared" si="393"/>
        <v>0</v>
      </c>
    </row>
    <row r="1172" spans="1:11" ht="38.25" hidden="1">
      <c r="A1172" s="23" t="s">
        <v>407</v>
      </c>
      <c r="B1172" s="18" t="s">
        <v>394</v>
      </c>
      <c r="C1172" s="18" t="s">
        <v>402</v>
      </c>
      <c r="D1172" s="24" t="s">
        <v>408</v>
      </c>
      <c r="E1172" s="18"/>
      <c r="F1172" s="18"/>
      <c r="G1172" s="16">
        <f t="shared" si="393"/>
        <v>0</v>
      </c>
      <c r="H1172" s="16">
        <f t="shared" si="393"/>
        <v>0</v>
      </c>
      <c r="I1172" s="12">
        <f t="shared" si="377"/>
        <v>0</v>
      </c>
      <c r="J1172" s="16">
        <f t="shared" si="393"/>
        <v>0</v>
      </c>
      <c r="K1172" s="16">
        <f t="shared" si="393"/>
        <v>0</v>
      </c>
    </row>
    <row r="1173" spans="1:11" ht="103.5" hidden="1" customHeight="1">
      <c r="A1173" s="65" t="s">
        <v>606</v>
      </c>
      <c r="B1173" s="18" t="s">
        <v>394</v>
      </c>
      <c r="C1173" s="18" t="s">
        <v>402</v>
      </c>
      <c r="D1173" s="24" t="s">
        <v>409</v>
      </c>
      <c r="E1173" s="18"/>
      <c r="F1173" s="18"/>
      <c r="G1173" s="16">
        <f t="shared" si="393"/>
        <v>0</v>
      </c>
      <c r="H1173" s="16">
        <f t="shared" si="393"/>
        <v>0</v>
      </c>
      <c r="I1173" s="12">
        <f t="shared" si="377"/>
        <v>0</v>
      </c>
      <c r="J1173" s="16">
        <f t="shared" si="393"/>
        <v>0</v>
      </c>
      <c r="K1173" s="16">
        <f t="shared" si="393"/>
        <v>0</v>
      </c>
    </row>
    <row r="1174" spans="1:11" hidden="1">
      <c r="A1174" s="23" t="s">
        <v>133</v>
      </c>
      <c r="B1174" s="18" t="s">
        <v>394</v>
      </c>
      <c r="C1174" s="18" t="s">
        <v>402</v>
      </c>
      <c r="D1174" s="24" t="s">
        <v>410</v>
      </c>
      <c r="E1174" s="18"/>
      <c r="F1174" s="18"/>
      <c r="G1174" s="16">
        <f t="shared" si="393"/>
        <v>0</v>
      </c>
      <c r="H1174" s="16">
        <f t="shared" si="393"/>
        <v>0</v>
      </c>
      <c r="I1174" s="12">
        <f t="shared" si="377"/>
        <v>0</v>
      </c>
      <c r="J1174" s="16">
        <f t="shared" si="393"/>
        <v>0</v>
      </c>
      <c r="K1174" s="16">
        <f t="shared" si="393"/>
        <v>0</v>
      </c>
    </row>
    <row r="1175" spans="1:11" ht="29.25" hidden="1" customHeight="1">
      <c r="A1175" s="23" t="s">
        <v>73</v>
      </c>
      <c r="B1175" s="18" t="s">
        <v>394</v>
      </c>
      <c r="C1175" s="18" t="s">
        <v>402</v>
      </c>
      <c r="D1175" s="24" t="s">
        <v>410</v>
      </c>
      <c r="E1175" s="24" t="s">
        <v>74</v>
      </c>
      <c r="F1175" s="24"/>
      <c r="G1175" s="16">
        <f t="shared" si="393"/>
        <v>0</v>
      </c>
      <c r="H1175" s="16">
        <f t="shared" si="393"/>
        <v>0</v>
      </c>
      <c r="I1175" s="12">
        <f t="shared" si="377"/>
        <v>0</v>
      </c>
      <c r="J1175" s="16">
        <f t="shared" si="393"/>
        <v>0</v>
      </c>
      <c r="K1175" s="16">
        <f t="shared" si="393"/>
        <v>0</v>
      </c>
    </row>
    <row r="1176" spans="1:11" ht="44.25" hidden="1" customHeight="1">
      <c r="A1176" s="48" t="s">
        <v>75</v>
      </c>
      <c r="B1176" s="18" t="s">
        <v>394</v>
      </c>
      <c r="C1176" s="18" t="s">
        <v>402</v>
      </c>
      <c r="D1176" s="24" t="s">
        <v>410</v>
      </c>
      <c r="E1176" s="24" t="s">
        <v>76</v>
      </c>
      <c r="F1176" s="24"/>
      <c r="G1176" s="16">
        <f t="shared" ref="G1176:K1176" si="394">G1177+G1178</f>
        <v>0</v>
      </c>
      <c r="H1176" s="16">
        <f t="shared" si="394"/>
        <v>0</v>
      </c>
      <c r="I1176" s="12">
        <f t="shared" si="377"/>
        <v>0</v>
      </c>
      <c r="J1176" s="16">
        <f t="shared" si="394"/>
        <v>0</v>
      </c>
      <c r="K1176" s="16">
        <f t="shared" si="394"/>
        <v>0</v>
      </c>
    </row>
    <row r="1177" spans="1:11" hidden="1">
      <c r="A1177" s="48" t="s">
        <v>16</v>
      </c>
      <c r="B1177" s="18" t="s">
        <v>394</v>
      </c>
      <c r="C1177" s="18" t="s">
        <v>402</v>
      </c>
      <c r="D1177" s="24" t="s">
        <v>410</v>
      </c>
      <c r="E1177" s="24" t="s">
        <v>76</v>
      </c>
      <c r="F1177" s="24" t="s">
        <v>17</v>
      </c>
      <c r="G1177" s="26"/>
      <c r="H1177" s="26"/>
      <c r="I1177" s="12">
        <f t="shared" si="377"/>
        <v>0</v>
      </c>
      <c r="J1177" s="20"/>
      <c r="K1177" s="26"/>
    </row>
    <row r="1178" spans="1:11" hidden="1">
      <c r="A1178" s="48" t="s">
        <v>18</v>
      </c>
      <c r="B1178" s="18" t="s">
        <v>394</v>
      </c>
      <c r="C1178" s="18" t="s">
        <v>402</v>
      </c>
      <c r="D1178" s="24" t="s">
        <v>410</v>
      </c>
      <c r="E1178" s="24" t="s">
        <v>76</v>
      </c>
      <c r="F1178" s="24" t="s">
        <v>10</v>
      </c>
      <c r="G1178" s="26"/>
      <c r="H1178" s="26"/>
      <c r="I1178" s="12">
        <f t="shared" si="377"/>
        <v>0</v>
      </c>
      <c r="J1178" s="20"/>
      <c r="K1178" s="20"/>
    </row>
    <row r="1179" spans="1:11" ht="65.25" hidden="1" customHeight="1">
      <c r="A1179" s="23" t="s">
        <v>411</v>
      </c>
      <c r="B1179" s="24" t="s">
        <v>394</v>
      </c>
      <c r="C1179" s="24" t="s">
        <v>402</v>
      </c>
      <c r="D1179" s="24" t="s">
        <v>412</v>
      </c>
      <c r="E1179" s="24"/>
      <c r="F1179" s="24"/>
      <c r="G1179" s="63">
        <f t="shared" ref="G1179:K1180" si="395">G1180</f>
        <v>0</v>
      </c>
      <c r="H1179" s="63">
        <f t="shared" si="395"/>
        <v>0</v>
      </c>
      <c r="I1179" s="12">
        <f t="shared" si="377"/>
        <v>0</v>
      </c>
      <c r="J1179" s="63">
        <f t="shared" si="395"/>
        <v>0</v>
      </c>
      <c r="K1179" s="63">
        <f t="shared" si="395"/>
        <v>0</v>
      </c>
    </row>
    <row r="1180" spans="1:11" ht="27.75" hidden="1" customHeight="1">
      <c r="A1180" s="23" t="s">
        <v>73</v>
      </c>
      <c r="B1180" s="24" t="s">
        <v>394</v>
      </c>
      <c r="C1180" s="24" t="s">
        <v>402</v>
      </c>
      <c r="D1180" s="24" t="s">
        <v>412</v>
      </c>
      <c r="E1180" s="24" t="s">
        <v>74</v>
      </c>
      <c r="F1180" s="24"/>
      <c r="G1180" s="63">
        <f t="shared" si="395"/>
        <v>0</v>
      </c>
      <c r="H1180" s="63">
        <f t="shared" si="395"/>
        <v>0</v>
      </c>
      <c r="I1180" s="12">
        <f t="shared" si="377"/>
        <v>0</v>
      </c>
      <c r="J1180" s="63">
        <f t="shared" si="395"/>
        <v>0</v>
      </c>
      <c r="K1180" s="63">
        <f t="shared" si="395"/>
        <v>0</v>
      </c>
    </row>
    <row r="1181" spans="1:11" ht="25.5" hidden="1">
      <c r="A1181" s="48" t="s">
        <v>413</v>
      </c>
      <c r="B1181" s="24" t="s">
        <v>394</v>
      </c>
      <c r="C1181" s="24" t="s">
        <v>402</v>
      </c>
      <c r="D1181" s="24" t="s">
        <v>412</v>
      </c>
      <c r="E1181" s="24" t="s">
        <v>76</v>
      </c>
      <c r="F1181" s="24"/>
      <c r="G1181" s="63">
        <f t="shared" ref="G1181:K1181" si="396">G1183</f>
        <v>0</v>
      </c>
      <c r="H1181" s="63">
        <f t="shared" si="396"/>
        <v>0</v>
      </c>
      <c r="I1181" s="12">
        <f t="shared" si="377"/>
        <v>0</v>
      </c>
      <c r="J1181" s="63">
        <f t="shared" si="396"/>
        <v>0</v>
      </c>
      <c r="K1181" s="63">
        <f t="shared" si="396"/>
        <v>0</v>
      </c>
    </row>
    <row r="1182" spans="1:11" hidden="1">
      <c r="A1182" s="23" t="s">
        <v>18</v>
      </c>
      <c r="B1182" s="24" t="s">
        <v>394</v>
      </c>
      <c r="C1182" s="24" t="s">
        <v>402</v>
      </c>
      <c r="D1182" s="24" t="s">
        <v>412</v>
      </c>
      <c r="E1182" s="24" t="s">
        <v>404</v>
      </c>
      <c r="F1182" s="24" t="s">
        <v>10</v>
      </c>
      <c r="G1182" s="64"/>
      <c r="H1182" s="64"/>
      <c r="I1182" s="12">
        <f t="shared" si="377"/>
        <v>0</v>
      </c>
      <c r="J1182" s="21"/>
      <c r="K1182" s="26"/>
    </row>
    <row r="1183" spans="1:11" hidden="1">
      <c r="A1183" s="23" t="s">
        <v>19</v>
      </c>
      <c r="B1183" s="24" t="s">
        <v>394</v>
      </c>
      <c r="C1183" s="24" t="s">
        <v>402</v>
      </c>
      <c r="D1183" s="24" t="s">
        <v>412</v>
      </c>
      <c r="E1183" s="24" t="s">
        <v>76</v>
      </c>
      <c r="F1183" s="24" t="s">
        <v>11</v>
      </c>
      <c r="G1183" s="64"/>
      <c r="H1183" s="64"/>
      <c r="I1183" s="12">
        <f t="shared" si="377"/>
        <v>0</v>
      </c>
      <c r="J1183" s="22"/>
      <c r="K1183" s="19"/>
    </row>
    <row r="1184" spans="1:11" ht="38.25">
      <c r="A1184" s="114" t="s">
        <v>200</v>
      </c>
      <c r="B1184" s="24" t="s">
        <v>394</v>
      </c>
      <c r="C1184" s="138" t="s">
        <v>402</v>
      </c>
      <c r="D1184" s="138" t="s">
        <v>201</v>
      </c>
      <c r="E1184" s="138"/>
      <c r="F1184" s="138"/>
      <c r="G1184" s="64">
        <f t="shared" ref="G1184:H1188" si="397">G1185</f>
        <v>131.5</v>
      </c>
      <c r="H1184" s="64">
        <f t="shared" si="397"/>
        <v>0</v>
      </c>
      <c r="I1184" s="12">
        <f t="shared" si="377"/>
        <v>131.5</v>
      </c>
      <c r="J1184" s="64">
        <f t="shared" ref="J1184:K1188" si="398">J1185</f>
        <v>0</v>
      </c>
      <c r="K1184" s="64">
        <f t="shared" si="398"/>
        <v>0</v>
      </c>
    </row>
    <row r="1185" spans="1:11" ht="38.25">
      <c r="A1185" s="106" t="s">
        <v>407</v>
      </c>
      <c r="B1185" s="24" t="s">
        <v>394</v>
      </c>
      <c r="C1185" s="134" t="s">
        <v>402</v>
      </c>
      <c r="D1185" s="134" t="s">
        <v>408</v>
      </c>
      <c r="E1185" s="134"/>
      <c r="F1185" s="134"/>
      <c r="G1185" s="64">
        <f t="shared" si="397"/>
        <v>131.5</v>
      </c>
      <c r="H1185" s="64">
        <f t="shared" si="397"/>
        <v>0</v>
      </c>
      <c r="I1185" s="12">
        <f t="shared" si="377"/>
        <v>131.5</v>
      </c>
      <c r="J1185" s="64">
        <f t="shared" si="398"/>
        <v>0</v>
      </c>
      <c r="K1185" s="64">
        <f t="shared" si="398"/>
        <v>0</v>
      </c>
    </row>
    <row r="1186" spans="1:11" ht="86.25" customHeight="1">
      <c r="A1186" s="127" t="s">
        <v>606</v>
      </c>
      <c r="B1186" s="24" t="s">
        <v>394</v>
      </c>
      <c r="C1186" s="134" t="s">
        <v>402</v>
      </c>
      <c r="D1186" s="134" t="s">
        <v>409</v>
      </c>
      <c r="E1186" s="134"/>
      <c r="F1186" s="134"/>
      <c r="G1186" s="64">
        <f t="shared" si="397"/>
        <v>131.5</v>
      </c>
      <c r="H1186" s="64">
        <f t="shared" si="397"/>
        <v>0</v>
      </c>
      <c r="I1186" s="12">
        <f t="shared" si="377"/>
        <v>131.5</v>
      </c>
      <c r="J1186" s="64">
        <f t="shared" si="398"/>
        <v>0</v>
      </c>
      <c r="K1186" s="64">
        <f t="shared" si="398"/>
        <v>0</v>
      </c>
    </row>
    <row r="1187" spans="1:11" ht="38.25">
      <c r="A1187" s="49" t="s">
        <v>607</v>
      </c>
      <c r="B1187" s="24" t="s">
        <v>394</v>
      </c>
      <c r="C1187" s="134" t="s">
        <v>402</v>
      </c>
      <c r="D1187" s="134" t="s">
        <v>410</v>
      </c>
      <c r="E1187" s="134"/>
      <c r="F1187" s="134"/>
      <c r="G1187" s="64">
        <f t="shared" si="397"/>
        <v>131.5</v>
      </c>
      <c r="H1187" s="64">
        <f t="shared" si="397"/>
        <v>0</v>
      </c>
      <c r="I1187" s="12">
        <f t="shared" si="377"/>
        <v>131.5</v>
      </c>
      <c r="J1187" s="64">
        <f t="shared" si="398"/>
        <v>0</v>
      </c>
      <c r="K1187" s="64">
        <f t="shared" si="398"/>
        <v>0</v>
      </c>
    </row>
    <row r="1188" spans="1:11" ht="25.5">
      <c r="A1188" s="106" t="s">
        <v>73</v>
      </c>
      <c r="B1188" s="24" t="s">
        <v>394</v>
      </c>
      <c r="C1188" s="134" t="s">
        <v>402</v>
      </c>
      <c r="D1188" s="134" t="s">
        <v>410</v>
      </c>
      <c r="E1188" s="134" t="s">
        <v>74</v>
      </c>
      <c r="F1188" s="134"/>
      <c r="G1188" s="64">
        <f t="shared" si="397"/>
        <v>131.5</v>
      </c>
      <c r="H1188" s="64">
        <f t="shared" si="397"/>
        <v>0</v>
      </c>
      <c r="I1188" s="12">
        <f t="shared" si="377"/>
        <v>131.5</v>
      </c>
      <c r="J1188" s="64">
        <f t="shared" si="398"/>
        <v>0</v>
      </c>
      <c r="K1188" s="64">
        <f t="shared" si="398"/>
        <v>0</v>
      </c>
    </row>
    <row r="1189" spans="1:11" ht="38.25">
      <c r="A1189" s="108" t="s">
        <v>75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/>
      <c r="G1189" s="64">
        <f>G1190+G1191+G1192</f>
        <v>131.5</v>
      </c>
      <c r="H1189" s="64">
        <f>H1190+H1191+H1192</f>
        <v>0</v>
      </c>
      <c r="I1189" s="12">
        <f t="shared" si="377"/>
        <v>131.5</v>
      </c>
      <c r="J1189" s="64">
        <f t="shared" ref="J1189:K1189" si="399">J1190+J1191+J1192</f>
        <v>0</v>
      </c>
      <c r="K1189" s="64">
        <f t="shared" si="399"/>
        <v>0</v>
      </c>
    </row>
    <row r="1190" spans="1:11">
      <c r="A1190" s="108" t="s">
        <v>16</v>
      </c>
      <c r="B1190" s="24" t="s">
        <v>394</v>
      </c>
      <c r="C1190" s="134" t="s">
        <v>402</v>
      </c>
      <c r="D1190" s="134" t="s">
        <v>410</v>
      </c>
      <c r="E1190" s="134" t="s">
        <v>76</v>
      </c>
      <c r="F1190" s="134" t="s">
        <v>17</v>
      </c>
      <c r="G1190" s="64">
        <v>131.5</v>
      </c>
      <c r="H1190" s="64"/>
      <c r="I1190" s="12">
        <f t="shared" si="377"/>
        <v>131.5</v>
      </c>
      <c r="J1190" s="22"/>
      <c r="K1190" s="19"/>
    </row>
    <row r="1191" spans="1:11">
      <c r="A1191" s="108" t="s">
        <v>18</v>
      </c>
      <c r="B1191" s="24" t="s">
        <v>394</v>
      </c>
      <c r="C1191" s="134" t="s">
        <v>402</v>
      </c>
      <c r="D1191" s="134" t="s">
        <v>410</v>
      </c>
      <c r="E1191" s="134" t="s">
        <v>76</v>
      </c>
      <c r="F1191" s="134" t="s">
        <v>10</v>
      </c>
      <c r="G1191" s="64"/>
      <c r="H1191" s="64"/>
      <c r="I1191" s="12">
        <f t="shared" si="377"/>
        <v>0</v>
      </c>
      <c r="J1191" s="22"/>
      <c r="K1191" s="19"/>
    </row>
    <row r="1192" spans="1:11">
      <c r="A1192" s="108" t="s">
        <v>19</v>
      </c>
      <c r="B1192" s="24" t="s">
        <v>394</v>
      </c>
      <c r="C1192" s="134" t="s">
        <v>402</v>
      </c>
      <c r="D1192" s="134" t="s">
        <v>410</v>
      </c>
      <c r="E1192" s="134" t="s">
        <v>76</v>
      </c>
      <c r="F1192" s="134" t="s">
        <v>11</v>
      </c>
      <c r="G1192" s="64"/>
      <c r="H1192" s="64"/>
      <c r="I1192" s="12">
        <f t="shared" si="377"/>
        <v>0</v>
      </c>
      <c r="J1192" s="22"/>
      <c r="K1192" s="19"/>
    </row>
    <row r="1193" spans="1:11" ht="44.25" hidden="1" customHeight="1">
      <c r="A1193" s="106" t="s">
        <v>544</v>
      </c>
      <c r="B1193" s="107" t="s">
        <v>394</v>
      </c>
      <c r="C1193" s="107" t="s">
        <v>402</v>
      </c>
      <c r="D1193" s="107" t="s">
        <v>63</v>
      </c>
      <c r="E1193" s="107"/>
      <c r="F1193" s="107"/>
      <c r="G1193" s="64">
        <f>G1194</f>
        <v>0</v>
      </c>
      <c r="H1193" s="64">
        <f>H1194</f>
        <v>0</v>
      </c>
      <c r="I1193" s="12">
        <f t="shared" si="377"/>
        <v>0</v>
      </c>
      <c r="J1193" s="64">
        <f t="shared" ref="J1193:K1195" si="400">J1194</f>
        <v>0</v>
      </c>
      <c r="K1193" s="64">
        <f t="shared" si="400"/>
        <v>0</v>
      </c>
    </row>
    <row r="1194" spans="1:11" ht="25.5" hidden="1">
      <c r="A1194" s="106" t="s">
        <v>73</v>
      </c>
      <c r="B1194" s="107" t="s">
        <v>394</v>
      </c>
      <c r="C1194" s="107" t="s">
        <v>402</v>
      </c>
      <c r="D1194" s="107" t="s">
        <v>63</v>
      </c>
      <c r="E1194" s="107" t="s">
        <v>74</v>
      </c>
      <c r="F1194" s="107"/>
      <c r="G1194" s="64">
        <f>G1195+G1197</f>
        <v>0</v>
      </c>
      <c r="H1194" s="64">
        <f>H1195+H1197</f>
        <v>0</v>
      </c>
      <c r="I1194" s="12">
        <f t="shared" ref="I1194:I1261" si="401">G1194+H1194</f>
        <v>0</v>
      </c>
      <c r="J1194" s="64">
        <f t="shared" ref="J1194:K1194" si="402">J1195+J1197</f>
        <v>0</v>
      </c>
      <c r="K1194" s="64">
        <f t="shared" si="402"/>
        <v>0</v>
      </c>
    </row>
    <row r="1195" spans="1:11" ht="38.25" hidden="1">
      <c r="A1195" s="108" t="s">
        <v>75</v>
      </c>
      <c r="B1195" s="107" t="s">
        <v>394</v>
      </c>
      <c r="C1195" s="107" t="s">
        <v>402</v>
      </c>
      <c r="D1195" s="107" t="s">
        <v>63</v>
      </c>
      <c r="E1195" s="107" t="s">
        <v>76</v>
      </c>
      <c r="F1195" s="107"/>
      <c r="G1195" s="64">
        <f>G1196</f>
        <v>0</v>
      </c>
      <c r="H1195" s="64">
        <f>H1196</f>
        <v>0</v>
      </c>
      <c r="I1195" s="12">
        <f t="shared" si="401"/>
        <v>0</v>
      </c>
      <c r="J1195" s="64">
        <f t="shared" si="400"/>
        <v>0</v>
      </c>
      <c r="K1195" s="64">
        <f t="shared" si="400"/>
        <v>0</v>
      </c>
    </row>
    <row r="1196" spans="1:11" hidden="1">
      <c r="A1196" s="106" t="s">
        <v>16</v>
      </c>
      <c r="B1196" s="107" t="s">
        <v>394</v>
      </c>
      <c r="C1196" s="107" t="s">
        <v>402</v>
      </c>
      <c r="D1196" s="107" t="s">
        <v>63</v>
      </c>
      <c r="E1196" s="107" t="s">
        <v>76</v>
      </c>
      <c r="F1196" s="107" t="s">
        <v>17</v>
      </c>
      <c r="G1196" s="64"/>
      <c r="H1196" s="64"/>
      <c r="I1196" s="12">
        <f t="shared" si="401"/>
        <v>0</v>
      </c>
      <c r="J1196" s="22"/>
      <c r="K1196" s="19"/>
    </row>
    <row r="1197" spans="1:11" ht="25.5" hidden="1">
      <c r="A1197" s="106" t="s">
        <v>644</v>
      </c>
      <c r="B1197" s="107" t="s">
        <v>394</v>
      </c>
      <c r="C1197" s="107" t="s">
        <v>402</v>
      </c>
      <c r="D1197" s="107" t="s">
        <v>63</v>
      </c>
      <c r="E1197" s="107" t="s">
        <v>569</v>
      </c>
      <c r="F1197" s="107"/>
      <c r="G1197" s="64">
        <f>G1198</f>
        <v>0</v>
      </c>
      <c r="H1197" s="64">
        <f>H1198</f>
        <v>0</v>
      </c>
      <c r="I1197" s="12">
        <f t="shared" si="401"/>
        <v>0</v>
      </c>
      <c r="J1197" s="64">
        <f t="shared" ref="J1197:K1197" si="403">J1198</f>
        <v>0</v>
      </c>
      <c r="K1197" s="64">
        <f t="shared" si="403"/>
        <v>0</v>
      </c>
    </row>
    <row r="1198" spans="1:11" hidden="1">
      <c r="A1198" s="106" t="s">
        <v>16</v>
      </c>
      <c r="B1198" s="107" t="s">
        <v>394</v>
      </c>
      <c r="C1198" s="107" t="s">
        <v>402</v>
      </c>
      <c r="D1198" s="107" t="s">
        <v>568</v>
      </c>
      <c r="E1198" s="107" t="s">
        <v>569</v>
      </c>
      <c r="F1198" s="107" t="s">
        <v>17</v>
      </c>
      <c r="G1198" s="64">
        <v>0</v>
      </c>
      <c r="H1198" s="64"/>
      <c r="I1198" s="12">
        <f t="shared" si="401"/>
        <v>0</v>
      </c>
      <c r="J1198" s="22"/>
      <c r="K1198" s="19"/>
    </row>
    <row r="1199" spans="1:11">
      <c r="A1199" s="13" t="s">
        <v>415</v>
      </c>
      <c r="B1199" s="14" t="s">
        <v>394</v>
      </c>
      <c r="C1199" s="14" t="s">
        <v>416</v>
      </c>
      <c r="D1199" s="14"/>
      <c r="E1199" s="14"/>
      <c r="F1199" s="14"/>
      <c r="G1199" s="15">
        <f>G1200</f>
        <v>8041.6</v>
      </c>
      <c r="H1199" s="15">
        <f>H1200</f>
        <v>0</v>
      </c>
      <c r="I1199" s="12">
        <f>G1199+H1199</f>
        <v>8041.6</v>
      </c>
      <c r="J1199" s="15">
        <f t="shared" ref="J1199:K1199" si="404">J1200</f>
        <v>9165.2999999999993</v>
      </c>
      <c r="K1199" s="15">
        <f t="shared" si="404"/>
        <v>8904.7000000000007</v>
      </c>
    </row>
    <row r="1200" spans="1:11" ht="24">
      <c r="A1200" s="58" t="s">
        <v>25</v>
      </c>
      <c r="B1200" s="14" t="s">
        <v>394</v>
      </c>
      <c r="C1200" s="14" t="s">
        <v>416</v>
      </c>
      <c r="D1200" s="75" t="s">
        <v>26</v>
      </c>
      <c r="E1200" s="14"/>
      <c r="F1200" s="14"/>
      <c r="G1200" s="15">
        <f>G1201+G1221+G1232+G1241+G1217+G1227+G1236+G1246</f>
        <v>8041.6</v>
      </c>
      <c r="H1200" s="15">
        <f>H1201+H1221+H1232+H1241+H1217+H1227+H1236+H1246</f>
        <v>0</v>
      </c>
      <c r="I1200" s="12">
        <f>G1200+H1200</f>
        <v>8041.6</v>
      </c>
      <c r="J1200" s="15">
        <f t="shared" ref="J1200:K1200" si="405">J1201+J1221+J1232+J1241+J1217+J1227+J1236+J1246</f>
        <v>9165.2999999999993</v>
      </c>
      <c r="K1200" s="15">
        <f t="shared" si="405"/>
        <v>8904.7000000000007</v>
      </c>
    </row>
    <row r="1201" spans="1:11" ht="48" customHeight="1">
      <c r="A1201" s="68" t="s">
        <v>417</v>
      </c>
      <c r="B1201" s="18" t="s">
        <v>394</v>
      </c>
      <c r="C1201" s="18" t="s">
        <v>416</v>
      </c>
      <c r="D1201" s="77" t="s">
        <v>418</v>
      </c>
      <c r="E1201" s="18"/>
      <c r="F1201" s="18"/>
      <c r="G1201" s="16">
        <f>G1202</f>
        <v>0</v>
      </c>
      <c r="H1201" s="16">
        <f>H1202</f>
        <v>0</v>
      </c>
      <c r="I1201" s="12">
        <f>G1201+H1201</f>
        <v>0</v>
      </c>
      <c r="J1201" s="16">
        <f t="shared" ref="J1201:K1202" si="406">J1202</f>
        <v>0</v>
      </c>
      <c r="K1201" s="16">
        <f t="shared" si="406"/>
        <v>0</v>
      </c>
    </row>
    <row r="1202" spans="1:11" ht="24">
      <c r="A1202" s="68" t="s">
        <v>73</v>
      </c>
      <c r="B1202" s="18" t="s">
        <v>394</v>
      </c>
      <c r="C1202" s="18" t="s">
        <v>416</v>
      </c>
      <c r="D1202" s="77" t="s">
        <v>418</v>
      </c>
      <c r="E1202" s="18" t="s">
        <v>74</v>
      </c>
      <c r="F1202" s="18"/>
      <c r="G1202" s="16">
        <f>G1203</f>
        <v>0</v>
      </c>
      <c r="H1202" s="16">
        <f>H1203</f>
        <v>0</v>
      </c>
      <c r="I1202" s="12">
        <f>G1202+H1202</f>
        <v>0</v>
      </c>
      <c r="J1202" s="16">
        <f t="shared" si="406"/>
        <v>0</v>
      </c>
      <c r="K1202" s="16">
        <f t="shared" si="406"/>
        <v>0</v>
      </c>
    </row>
    <row r="1203" spans="1:11" ht="24">
      <c r="A1203" s="68" t="s">
        <v>413</v>
      </c>
      <c r="B1203" s="18" t="s">
        <v>394</v>
      </c>
      <c r="C1203" s="18" t="s">
        <v>416</v>
      </c>
      <c r="D1203" s="77" t="s">
        <v>418</v>
      </c>
      <c r="E1203" s="18" t="s">
        <v>404</v>
      </c>
      <c r="F1203" s="18"/>
      <c r="G1203" s="16">
        <f>G1204+G1205</f>
        <v>0</v>
      </c>
      <c r="H1203" s="16">
        <f>H1204+H1205</f>
        <v>0</v>
      </c>
      <c r="I1203" s="12">
        <f>G1203+H1203</f>
        <v>0</v>
      </c>
      <c r="J1203" s="16">
        <f t="shared" ref="J1203:K1203" si="407">J1204+J1205</f>
        <v>0</v>
      </c>
      <c r="K1203" s="16">
        <f t="shared" si="407"/>
        <v>0</v>
      </c>
    </row>
    <row r="1204" spans="1:11">
      <c r="A1204" s="171" t="s">
        <v>18</v>
      </c>
      <c r="B1204" s="18" t="s">
        <v>394</v>
      </c>
      <c r="C1204" s="18" t="s">
        <v>416</v>
      </c>
      <c r="D1204" s="172" t="s">
        <v>418</v>
      </c>
      <c r="E1204" s="18" t="s">
        <v>404</v>
      </c>
      <c r="F1204" s="18" t="s">
        <v>10</v>
      </c>
      <c r="G1204" s="76"/>
      <c r="H1204" s="76"/>
      <c r="I1204" s="12">
        <f t="shared" si="401"/>
        <v>0</v>
      </c>
      <c r="J1204" s="16"/>
      <c r="K1204" s="26"/>
    </row>
    <row r="1205" spans="1:11">
      <c r="A1205" s="171" t="s">
        <v>19</v>
      </c>
      <c r="B1205" s="18" t="s">
        <v>394</v>
      </c>
      <c r="C1205" s="18" t="s">
        <v>416</v>
      </c>
      <c r="D1205" s="172" t="s">
        <v>418</v>
      </c>
      <c r="E1205" s="18" t="s">
        <v>404</v>
      </c>
      <c r="F1205" s="18" t="s">
        <v>11</v>
      </c>
      <c r="G1205" s="76"/>
      <c r="H1205" s="76"/>
      <c r="I1205" s="12">
        <f t="shared" si="401"/>
        <v>0</v>
      </c>
      <c r="J1205" s="16"/>
      <c r="K1205" s="26"/>
    </row>
    <row r="1206" spans="1:11" ht="152.25" customHeight="1">
      <c r="A1206" s="60" t="s">
        <v>419</v>
      </c>
      <c r="B1206" s="18" t="s">
        <v>394</v>
      </c>
      <c r="C1206" s="18" t="s">
        <v>416</v>
      </c>
      <c r="D1206" s="77" t="s">
        <v>420</v>
      </c>
      <c r="E1206" s="18"/>
      <c r="F1206" s="18"/>
      <c r="G1206" s="16">
        <f>G1207</f>
        <v>0</v>
      </c>
      <c r="H1206" s="16">
        <f>H1207</f>
        <v>0</v>
      </c>
      <c r="I1206" s="12">
        <f t="shared" si="401"/>
        <v>0</v>
      </c>
      <c r="J1206" s="16">
        <f>J1207</f>
        <v>0</v>
      </c>
      <c r="K1206" s="26"/>
    </row>
    <row r="1207" spans="1:11" ht="24">
      <c r="A1207" s="68" t="s">
        <v>73</v>
      </c>
      <c r="B1207" s="18" t="s">
        <v>394</v>
      </c>
      <c r="C1207" s="18" t="s">
        <v>416</v>
      </c>
      <c r="D1207" s="77" t="s">
        <v>420</v>
      </c>
      <c r="E1207" s="18" t="s">
        <v>74</v>
      </c>
      <c r="F1207" s="18"/>
      <c r="G1207" s="16">
        <f>G1208+G1216</f>
        <v>0</v>
      </c>
      <c r="H1207" s="16">
        <f>H1208+H1216</f>
        <v>0</v>
      </c>
      <c r="I1207" s="12">
        <f t="shared" si="401"/>
        <v>0</v>
      </c>
      <c r="J1207" s="16">
        <f>J1208+J1216</f>
        <v>0</v>
      </c>
      <c r="K1207" s="26"/>
    </row>
    <row r="1208" spans="1:11" ht="24" customHeight="1">
      <c r="A1208" s="68" t="s">
        <v>75</v>
      </c>
      <c r="B1208" s="18" t="s">
        <v>394</v>
      </c>
      <c r="C1208" s="18" t="s">
        <v>416</v>
      </c>
      <c r="D1208" s="77" t="s">
        <v>420</v>
      </c>
      <c r="E1208" s="18" t="s">
        <v>76</v>
      </c>
      <c r="F1208" s="18"/>
      <c r="G1208" s="16">
        <f>G1209</f>
        <v>0</v>
      </c>
      <c r="H1208" s="16">
        <f>H1209</f>
        <v>0</v>
      </c>
      <c r="I1208" s="12">
        <f t="shared" si="401"/>
        <v>0</v>
      </c>
      <c r="J1208" s="16">
        <f>J1209</f>
        <v>0</v>
      </c>
      <c r="K1208" s="26"/>
    </row>
    <row r="1209" spans="1:11">
      <c r="A1209" s="68" t="s">
        <v>18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 t="s">
        <v>10</v>
      </c>
      <c r="G1209" s="19"/>
      <c r="H1209" s="19"/>
      <c r="I1209" s="12">
        <f t="shared" si="401"/>
        <v>0</v>
      </c>
      <c r="J1209" s="20"/>
      <c r="K1209" s="26"/>
    </row>
    <row r="1210" spans="1:11" ht="180">
      <c r="A1210" s="68" t="s">
        <v>421</v>
      </c>
      <c r="B1210" s="18" t="s">
        <v>394</v>
      </c>
      <c r="C1210" s="18" t="s">
        <v>416</v>
      </c>
      <c r="D1210" s="77" t="s">
        <v>420</v>
      </c>
      <c r="E1210" s="18"/>
      <c r="F1210" s="18"/>
      <c r="G1210" s="16">
        <f t="shared" ref="G1210:J1213" si="408">G1211</f>
        <v>0</v>
      </c>
      <c r="H1210" s="16">
        <f t="shared" si="408"/>
        <v>0</v>
      </c>
      <c r="I1210" s="12">
        <f t="shared" si="401"/>
        <v>0</v>
      </c>
      <c r="J1210" s="16">
        <f t="shared" si="408"/>
        <v>0</v>
      </c>
      <c r="K1210" s="26"/>
    </row>
    <row r="1211" spans="1:11" ht="24">
      <c r="A1211" s="68" t="s">
        <v>73</v>
      </c>
      <c r="B1211" s="18" t="s">
        <v>394</v>
      </c>
      <c r="C1211" s="18" t="s">
        <v>416</v>
      </c>
      <c r="D1211" s="77" t="s">
        <v>420</v>
      </c>
      <c r="E1211" s="18" t="s">
        <v>74</v>
      </c>
      <c r="F1211" s="18"/>
      <c r="G1211" s="16">
        <f t="shared" si="408"/>
        <v>0</v>
      </c>
      <c r="H1211" s="16">
        <f t="shared" si="408"/>
        <v>0</v>
      </c>
      <c r="I1211" s="12">
        <f t="shared" si="401"/>
        <v>0</v>
      </c>
      <c r="J1211" s="16">
        <f t="shared" si="408"/>
        <v>0</v>
      </c>
      <c r="K1211" s="26"/>
    </row>
    <row r="1212" spans="1:11" ht="24">
      <c r="A1212" s="68" t="s">
        <v>75</v>
      </c>
      <c r="B1212" s="18" t="s">
        <v>394</v>
      </c>
      <c r="C1212" s="18" t="s">
        <v>416</v>
      </c>
      <c r="D1212" s="77" t="s">
        <v>420</v>
      </c>
      <c r="E1212" s="18" t="s">
        <v>76</v>
      </c>
      <c r="F1212" s="18"/>
      <c r="G1212" s="16">
        <f t="shared" si="408"/>
        <v>0</v>
      </c>
      <c r="H1212" s="16">
        <f t="shared" si="408"/>
        <v>0</v>
      </c>
      <c r="I1212" s="12">
        <f t="shared" si="401"/>
        <v>0</v>
      </c>
      <c r="J1212" s="16">
        <f t="shared" si="408"/>
        <v>0</v>
      </c>
      <c r="K1212" s="26"/>
    </row>
    <row r="1213" spans="1:11" ht="36">
      <c r="A1213" s="68" t="s">
        <v>429</v>
      </c>
      <c r="B1213" s="18" t="s">
        <v>394</v>
      </c>
      <c r="C1213" s="18" t="s">
        <v>416</v>
      </c>
      <c r="D1213" s="77" t="s">
        <v>420</v>
      </c>
      <c r="E1213" s="18" t="s">
        <v>422</v>
      </c>
      <c r="F1213" s="18"/>
      <c r="G1213" s="16">
        <f t="shared" si="408"/>
        <v>0</v>
      </c>
      <c r="H1213" s="16">
        <f t="shared" si="408"/>
        <v>0</v>
      </c>
      <c r="I1213" s="12">
        <f t="shared" si="401"/>
        <v>0</v>
      </c>
      <c r="J1213" s="16">
        <f t="shared" si="408"/>
        <v>0</v>
      </c>
      <c r="K1213" s="26"/>
    </row>
    <row r="1214" spans="1:11">
      <c r="A1214" s="68" t="s">
        <v>18</v>
      </c>
      <c r="B1214" s="18" t="s">
        <v>394</v>
      </c>
      <c r="C1214" s="18" t="s">
        <v>416</v>
      </c>
      <c r="D1214" s="77" t="s">
        <v>420</v>
      </c>
      <c r="E1214" s="18" t="s">
        <v>422</v>
      </c>
      <c r="F1214" s="18" t="s">
        <v>10</v>
      </c>
      <c r="G1214" s="78"/>
      <c r="H1214" s="78"/>
      <c r="I1214" s="12">
        <f t="shared" si="401"/>
        <v>0</v>
      </c>
      <c r="J1214" s="20"/>
      <c r="K1214" s="26"/>
    </row>
    <row r="1215" spans="1:11" ht="24">
      <c r="A1215" s="68" t="s">
        <v>413</v>
      </c>
      <c r="B1215" s="18" t="s">
        <v>394</v>
      </c>
      <c r="C1215" s="18" t="s">
        <v>416</v>
      </c>
      <c r="D1215" s="77" t="s">
        <v>420</v>
      </c>
      <c r="E1215" s="18" t="s">
        <v>404</v>
      </c>
      <c r="F1215" s="18"/>
      <c r="G1215" s="16">
        <f>G1216</f>
        <v>0</v>
      </c>
      <c r="H1215" s="16">
        <f>H1216</f>
        <v>0</v>
      </c>
      <c r="I1215" s="12">
        <f t="shared" si="401"/>
        <v>0</v>
      </c>
      <c r="J1215" s="16">
        <f>J1216</f>
        <v>0</v>
      </c>
      <c r="K1215" s="26"/>
    </row>
    <row r="1216" spans="1:11">
      <c r="A1216" s="68" t="s">
        <v>18</v>
      </c>
      <c r="B1216" s="18" t="s">
        <v>394</v>
      </c>
      <c r="C1216" s="18" t="s">
        <v>416</v>
      </c>
      <c r="D1216" s="77" t="s">
        <v>420</v>
      </c>
      <c r="E1216" s="18" t="s">
        <v>404</v>
      </c>
      <c r="F1216" s="18" t="s">
        <v>10</v>
      </c>
      <c r="G1216" s="19"/>
      <c r="H1216" s="19"/>
      <c r="I1216" s="12">
        <f t="shared" si="401"/>
        <v>0</v>
      </c>
      <c r="J1216" s="20"/>
      <c r="K1216" s="26"/>
    </row>
    <row r="1217" spans="1:11" ht="36.75" customHeight="1">
      <c r="A1217" s="74" t="s">
        <v>423</v>
      </c>
      <c r="B1217" s="18" t="s">
        <v>394</v>
      </c>
      <c r="C1217" s="18" t="s">
        <v>416</v>
      </c>
      <c r="D1217" s="79" t="s">
        <v>424</v>
      </c>
      <c r="E1217" s="24"/>
      <c r="F1217" s="24"/>
      <c r="G1217" s="63">
        <f t="shared" ref="G1217:K1219" si="409">G1218</f>
        <v>0</v>
      </c>
      <c r="H1217" s="63">
        <f t="shared" si="409"/>
        <v>0</v>
      </c>
      <c r="I1217" s="12">
        <f t="shared" si="401"/>
        <v>0</v>
      </c>
      <c r="J1217" s="63">
        <f t="shared" si="409"/>
        <v>0</v>
      </c>
      <c r="K1217" s="16">
        <f t="shared" si="409"/>
        <v>0</v>
      </c>
    </row>
    <row r="1218" spans="1:11" ht="25.5">
      <c r="A1218" s="74" t="s">
        <v>73</v>
      </c>
      <c r="B1218" s="18" t="s">
        <v>394</v>
      </c>
      <c r="C1218" s="18" t="s">
        <v>416</v>
      </c>
      <c r="D1218" s="79" t="s">
        <v>424</v>
      </c>
      <c r="E1218" s="24" t="s">
        <v>74</v>
      </c>
      <c r="F1218" s="24"/>
      <c r="G1218" s="63">
        <f t="shared" si="409"/>
        <v>0</v>
      </c>
      <c r="H1218" s="63">
        <f t="shared" si="409"/>
        <v>0</v>
      </c>
      <c r="I1218" s="12">
        <f t="shared" si="401"/>
        <v>0</v>
      </c>
      <c r="J1218" s="63">
        <f t="shared" si="409"/>
        <v>0</v>
      </c>
      <c r="K1218" s="16">
        <f t="shared" si="409"/>
        <v>0</v>
      </c>
    </row>
    <row r="1219" spans="1:11" ht="27" customHeight="1">
      <c r="A1219" s="74" t="s">
        <v>75</v>
      </c>
      <c r="B1219" s="18" t="s">
        <v>394</v>
      </c>
      <c r="C1219" s="18" t="s">
        <v>416</v>
      </c>
      <c r="D1219" s="79" t="s">
        <v>424</v>
      </c>
      <c r="E1219" s="24" t="s">
        <v>76</v>
      </c>
      <c r="F1219" s="24"/>
      <c r="G1219" s="63">
        <f t="shared" si="409"/>
        <v>0</v>
      </c>
      <c r="H1219" s="63">
        <f t="shared" si="409"/>
        <v>0</v>
      </c>
      <c r="I1219" s="12">
        <f t="shared" si="401"/>
        <v>0</v>
      </c>
      <c r="J1219" s="63">
        <f t="shared" si="409"/>
        <v>0</v>
      </c>
      <c r="K1219" s="16">
        <f t="shared" si="409"/>
        <v>0</v>
      </c>
    </row>
    <row r="1220" spans="1:11">
      <c r="A1220" s="74" t="s">
        <v>18</v>
      </c>
      <c r="B1220" s="18" t="s">
        <v>394</v>
      </c>
      <c r="C1220" s="18" t="s">
        <v>416</v>
      </c>
      <c r="D1220" s="79" t="s">
        <v>424</v>
      </c>
      <c r="E1220" s="24" t="s">
        <v>76</v>
      </c>
      <c r="F1220" s="24" t="s">
        <v>10</v>
      </c>
      <c r="G1220" s="64">
        <f>0</f>
        <v>0</v>
      </c>
      <c r="H1220" s="64"/>
      <c r="I1220" s="12">
        <f t="shared" si="401"/>
        <v>0</v>
      </c>
      <c r="J1220" s="22">
        <v>0</v>
      </c>
      <c r="K1220" s="26">
        <v>0</v>
      </c>
    </row>
    <row r="1221" spans="1:11" ht="36" customHeight="1">
      <c r="A1221" s="68" t="s">
        <v>425</v>
      </c>
      <c r="B1221" s="18" t="s">
        <v>394</v>
      </c>
      <c r="C1221" s="18" t="s">
        <v>416</v>
      </c>
      <c r="D1221" s="79" t="s">
        <v>426</v>
      </c>
      <c r="E1221" s="18"/>
      <c r="F1221" s="18"/>
      <c r="G1221" s="16">
        <f t="shared" ref="G1221:K1221" si="410">G1222</f>
        <v>2380.1999999999998</v>
      </c>
      <c r="H1221" s="16">
        <f t="shared" si="410"/>
        <v>0</v>
      </c>
      <c r="I1221" s="12">
        <f t="shared" si="401"/>
        <v>2380.1999999999998</v>
      </c>
      <c r="J1221" s="16">
        <f t="shared" si="410"/>
        <v>2380.1999999999998</v>
      </c>
      <c r="K1221" s="16">
        <f t="shared" si="410"/>
        <v>2380.1999999999998</v>
      </c>
    </row>
    <row r="1222" spans="1:11" ht="24">
      <c r="A1222" s="68" t="s">
        <v>73</v>
      </c>
      <c r="B1222" s="18" t="s">
        <v>394</v>
      </c>
      <c r="C1222" s="18" t="s">
        <v>416</v>
      </c>
      <c r="D1222" s="79" t="s">
        <v>426</v>
      </c>
      <c r="E1222" s="18" t="s">
        <v>74</v>
      </c>
      <c r="F1222" s="18"/>
      <c r="G1222" s="16">
        <f t="shared" ref="G1222:K1222" si="411">G1223+G1225</f>
        <v>2380.1999999999998</v>
      </c>
      <c r="H1222" s="16">
        <f t="shared" si="411"/>
        <v>0</v>
      </c>
      <c r="I1222" s="12">
        <f t="shared" si="401"/>
        <v>2380.1999999999998</v>
      </c>
      <c r="J1222" s="16">
        <f t="shared" si="411"/>
        <v>2380.1999999999998</v>
      </c>
      <c r="K1222" s="16">
        <f t="shared" si="411"/>
        <v>2380.1999999999998</v>
      </c>
    </row>
    <row r="1223" spans="1:11" ht="27" customHeight="1">
      <c r="A1223" s="68" t="s">
        <v>413</v>
      </c>
      <c r="B1223" s="18" t="s">
        <v>394</v>
      </c>
      <c r="C1223" s="18" t="s">
        <v>416</v>
      </c>
      <c r="D1223" s="79" t="s">
        <v>426</v>
      </c>
      <c r="E1223" s="18" t="s">
        <v>404</v>
      </c>
      <c r="F1223" s="18"/>
      <c r="G1223" s="16">
        <f t="shared" ref="G1223:K1223" si="412">G1224</f>
        <v>700</v>
      </c>
      <c r="H1223" s="16">
        <f t="shared" si="412"/>
        <v>0</v>
      </c>
      <c r="I1223" s="12">
        <f t="shared" si="401"/>
        <v>700</v>
      </c>
      <c r="J1223" s="16">
        <f t="shared" si="412"/>
        <v>1680.2</v>
      </c>
      <c r="K1223" s="16">
        <f t="shared" si="412"/>
        <v>1680.2</v>
      </c>
    </row>
    <row r="1224" spans="1:11">
      <c r="A1224" s="68" t="s">
        <v>18</v>
      </c>
      <c r="B1224" s="18" t="s">
        <v>394</v>
      </c>
      <c r="C1224" s="18" t="s">
        <v>416</v>
      </c>
      <c r="D1224" s="79" t="s">
        <v>426</v>
      </c>
      <c r="E1224" s="18" t="s">
        <v>404</v>
      </c>
      <c r="F1224" s="18" t="s">
        <v>10</v>
      </c>
      <c r="G1224" s="64">
        <f>'[2]Поправки июль'!$H$1245</f>
        <v>700</v>
      </c>
      <c r="H1224" s="64"/>
      <c r="I1224" s="12">
        <f t="shared" si="401"/>
        <v>700</v>
      </c>
      <c r="J1224" s="22">
        <f>'[2]Поправки июль'!$K$1245</f>
        <v>1680.2</v>
      </c>
      <c r="K1224" s="21">
        <f>'[2]Поправки июль'!$L$1245</f>
        <v>1680.2</v>
      </c>
    </row>
    <row r="1225" spans="1:11" ht="24.75" customHeight="1">
      <c r="A1225" s="68" t="s">
        <v>75</v>
      </c>
      <c r="B1225" s="18" t="s">
        <v>394</v>
      </c>
      <c r="C1225" s="18" t="s">
        <v>416</v>
      </c>
      <c r="D1225" s="79" t="s">
        <v>426</v>
      </c>
      <c r="E1225" s="18" t="s">
        <v>76</v>
      </c>
      <c r="F1225" s="18"/>
      <c r="G1225" s="16">
        <f t="shared" ref="G1225:K1225" si="413">G1226</f>
        <v>1680.2</v>
      </c>
      <c r="H1225" s="16">
        <f t="shared" si="413"/>
        <v>0</v>
      </c>
      <c r="I1225" s="12">
        <f t="shared" si="401"/>
        <v>1680.2</v>
      </c>
      <c r="J1225" s="16">
        <f t="shared" si="413"/>
        <v>700</v>
      </c>
      <c r="K1225" s="16">
        <f t="shared" si="413"/>
        <v>700</v>
      </c>
    </row>
    <row r="1226" spans="1:11">
      <c r="A1226" s="68" t="s">
        <v>18</v>
      </c>
      <c r="B1226" s="18" t="s">
        <v>394</v>
      </c>
      <c r="C1226" s="18" t="s">
        <v>416</v>
      </c>
      <c r="D1226" s="79" t="s">
        <v>426</v>
      </c>
      <c r="E1226" s="18" t="s">
        <v>76</v>
      </c>
      <c r="F1226" s="18" t="s">
        <v>10</v>
      </c>
      <c r="G1226" s="64">
        <f>'[2]Поправки июль'!$H$1247</f>
        <v>1680.2</v>
      </c>
      <c r="H1226" s="64"/>
      <c r="I1226" s="12">
        <f t="shared" si="401"/>
        <v>1680.2</v>
      </c>
      <c r="J1226" s="22">
        <f>'[2]Поправки июль'!$K$1247</f>
        <v>700</v>
      </c>
      <c r="K1226" s="22">
        <f>'[2]Поправки июль'!$L$1247</f>
        <v>700</v>
      </c>
    </row>
    <row r="1227" spans="1:11" ht="91.5" hidden="1" customHeight="1">
      <c r="A1227" s="173" t="s">
        <v>427</v>
      </c>
      <c r="B1227" s="18" t="s">
        <v>394</v>
      </c>
      <c r="C1227" s="18" t="s">
        <v>416</v>
      </c>
      <c r="D1227" s="77" t="s">
        <v>428</v>
      </c>
      <c r="E1227" s="34"/>
      <c r="F1227" s="34"/>
      <c r="G1227" s="16">
        <f t="shared" ref="G1227:K1230" si="414">G1228</f>
        <v>0</v>
      </c>
      <c r="H1227" s="16">
        <f t="shared" si="414"/>
        <v>0</v>
      </c>
      <c r="I1227" s="12">
        <f t="shared" si="401"/>
        <v>0</v>
      </c>
      <c r="J1227" s="16">
        <f t="shared" si="414"/>
        <v>0</v>
      </c>
      <c r="K1227" s="16">
        <f t="shared" si="414"/>
        <v>0</v>
      </c>
    </row>
    <row r="1228" spans="1:11" ht="24" hidden="1">
      <c r="A1228" s="68" t="s">
        <v>73</v>
      </c>
      <c r="B1228" s="18" t="s">
        <v>394</v>
      </c>
      <c r="C1228" s="18" t="s">
        <v>416</v>
      </c>
      <c r="D1228" s="77" t="s">
        <v>428</v>
      </c>
      <c r="E1228" s="18" t="s">
        <v>74</v>
      </c>
      <c r="F1228" s="18"/>
      <c r="G1228" s="16">
        <f t="shared" si="414"/>
        <v>0</v>
      </c>
      <c r="H1228" s="16">
        <f t="shared" si="414"/>
        <v>0</v>
      </c>
      <c r="I1228" s="12">
        <f t="shared" si="401"/>
        <v>0</v>
      </c>
      <c r="J1228" s="16">
        <f t="shared" si="414"/>
        <v>0</v>
      </c>
      <c r="K1228" s="16">
        <f t="shared" si="414"/>
        <v>0</v>
      </c>
    </row>
    <row r="1229" spans="1:11" ht="24" hidden="1">
      <c r="A1229" s="68" t="s">
        <v>75</v>
      </c>
      <c r="B1229" s="18" t="s">
        <v>394</v>
      </c>
      <c r="C1229" s="18" t="s">
        <v>416</v>
      </c>
      <c r="D1229" s="77" t="s">
        <v>428</v>
      </c>
      <c r="E1229" s="18" t="s">
        <v>76</v>
      </c>
      <c r="F1229" s="18"/>
      <c r="G1229" s="16">
        <f t="shared" si="414"/>
        <v>0</v>
      </c>
      <c r="H1229" s="16">
        <f t="shared" si="414"/>
        <v>0</v>
      </c>
      <c r="I1229" s="12">
        <f t="shared" si="401"/>
        <v>0</v>
      </c>
      <c r="J1229" s="16">
        <f t="shared" si="414"/>
        <v>0</v>
      </c>
      <c r="K1229" s="16">
        <f t="shared" si="414"/>
        <v>0</v>
      </c>
    </row>
    <row r="1230" spans="1:11" ht="36" hidden="1">
      <c r="A1230" s="68" t="s">
        <v>429</v>
      </c>
      <c r="B1230" s="18" t="s">
        <v>394</v>
      </c>
      <c r="C1230" s="18" t="s">
        <v>416</v>
      </c>
      <c r="D1230" s="77" t="s">
        <v>428</v>
      </c>
      <c r="E1230" s="18" t="s">
        <v>76</v>
      </c>
      <c r="F1230" s="18"/>
      <c r="G1230" s="16">
        <f t="shared" si="414"/>
        <v>0</v>
      </c>
      <c r="H1230" s="16">
        <f t="shared" si="414"/>
        <v>0</v>
      </c>
      <c r="I1230" s="12">
        <f t="shared" si="401"/>
        <v>0</v>
      </c>
      <c r="J1230" s="16">
        <f t="shared" si="414"/>
        <v>0</v>
      </c>
      <c r="K1230" s="16">
        <f t="shared" si="414"/>
        <v>0</v>
      </c>
    </row>
    <row r="1231" spans="1:11" hidden="1">
      <c r="A1231" s="174" t="s">
        <v>18</v>
      </c>
      <c r="B1231" s="151" t="s">
        <v>394</v>
      </c>
      <c r="C1231" s="151" t="s">
        <v>416</v>
      </c>
      <c r="D1231" s="175" t="s">
        <v>428</v>
      </c>
      <c r="E1231" s="151" t="s">
        <v>76</v>
      </c>
      <c r="F1231" s="151" t="s">
        <v>10</v>
      </c>
      <c r="G1231" s="154">
        <v>0</v>
      </c>
      <c r="H1231" s="154"/>
      <c r="I1231" s="12">
        <f t="shared" si="401"/>
        <v>0</v>
      </c>
      <c r="J1231" s="155">
        <v>0</v>
      </c>
      <c r="K1231" s="154">
        <v>0</v>
      </c>
    </row>
    <row r="1232" spans="1:11" ht="60.75" customHeight="1">
      <c r="A1232" s="60" t="s">
        <v>430</v>
      </c>
      <c r="B1232" s="18" t="s">
        <v>394</v>
      </c>
      <c r="C1232" s="18" t="s">
        <v>416</v>
      </c>
      <c r="D1232" s="80" t="s">
        <v>431</v>
      </c>
      <c r="E1232" s="34"/>
      <c r="F1232" s="34"/>
      <c r="G1232" s="16">
        <f>G1233</f>
        <v>559.4</v>
      </c>
      <c r="H1232" s="16">
        <f>H1233</f>
        <v>0</v>
      </c>
      <c r="I1232" s="12">
        <f t="shared" si="401"/>
        <v>559.4</v>
      </c>
      <c r="J1232" s="16">
        <f t="shared" ref="G1232:K1234" si="415">J1233</f>
        <v>559.4</v>
      </c>
      <c r="K1232" s="16">
        <f t="shared" si="415"/>
        <v>559.4</v>
      </c>
    </row>
    <row r="1233" spans="1:11" ht="24">
      <c r="A1233" s="68" t="s">
        <v>73</v>
      </c>
      <c r="B1233" s="18" t="s">
        <v>394</v>
      </c>
      <c r="C1233" s="18" t="s">
        <v>416</v>
      </c>
      <c r="D1233" s="80" t="s">
        <v>431</v>
      </c>
      <c r="E1233" s="18" t="s">
        <v>74</v>
      </c>
      <c r="F1233" s="18"/>
      <c r="G1233" s="16">
        <f t="shared" si="415"/>
        <v>559.4</v>
      </c>
      <c r="H1233" s="16">
        <f t="shared" si="415"/>
        <v>0</v>
      </c>
      <c r="I1233" s="12">
        <f t="shared" si="401"/>
        <v>559.4</v>
      </c>
      <c r="J1233" s="16">
        <f t="shared" si="415"/>
        <v>559.4</v>
      </c>
      <c r="K1233" s="16">
        <f t="shared" si="415"/>
        <v>559.4</v>
      </c>
    </row>
    <row r="1234" spans="1:11" ht="22.5" customHeight="1">
      <c r="A1234" s="68" t="s">
        <v>75</v>
      </c>
      <c r="B1234" s="18" t="s">
        <v>394</v>
      </c>
      <c r="C1234" s="18" t="s">
        <v>416</v>
      </c>
      <c r="D1234" s="80" t="s">
        <v>431</v>
      </c>
      <c r="E1234" s="18" t="s">
        <v>76</v>
      </c>
      <c r="F1234" s="18"/>
      <c r="G1234" s="16">
        <f t="shared" si="415"/>
        <v>559.4</v>
      </c>
      <c r="H1234" s="16">
        <f t="shared" si="415"/>
        <v>0</v>
      </c>
      <c r="I1234" s="12">
        <f t="shared" si="401"/>
        <v>559.4</v>
      </c>
      <c r="J1234" s="16">
        <f t="shared" si="415"/>
        <v>559.4</v>
      </c>
      <c r="K1234" s="16">
        <f t="shared" si="415"/>
        <v>559.4</v>
      </c>
    </row>
    <row r="1235" spans="1:11">
      <c r="A1235" s="68" t="s">
        <v>18</v>
      </c>
      <c r="B1235" s="18" t="s">
        <v>394</v>
      </c>
      <c r="C1235" s="18" t="s">
        <v>416</v>
      </c>
      <c r="D1235" s="80" t="s">
        <v>431</v>
      </c>
      <c r="E1235" s="18" t="s">
        <v>76</v>
      </c>
      <c r="F1235" s="18" t="s">
        <v>10</v>
      </c>
      <c r="G1235" s="64">
        <f>'[3]Бюджет 2025 г 2 чтение'!$H$1234</f>
        <v>559.4</v>
      </c>
      <c r="H1235" s="64"/>
      <c r="I1235" s="12">
        <f t="shared" si="401"/>
        <v>559.4</v>
      </c>
      <c r="J1235" s="21">
        <f>'[3]Бюджет 2025 г 2 чтение'!$I$1234</f>
        <v>559.4</v>
      </c>
      <c r="K1235" s="21">
        <f>'[3]Бюджет 2025 г 2 чтение'!$J$1234</f>
        <v>559.4</v>
      </c>
    </row>
    <row r="1236" spans="1:11" ht="63.75" hidden="1">
      <c r="A1236" s="160" t="s">
        <v>432</v>
      </c>
      <c r="B1236" s="18" t="s">
        <v>394</v>
      </c>
      <c r="C1236" s="18" t="s">
        <v>416</v>
      </c>
      <c r="D1236" s="80" t="s">
        <v>433</v>
      </c>
      <c r="E1236" s="18"/>
      <c r="F1236" s="18"/>
      <c r="G1236" s="16">
        <f t="shared" ref="G1236:J1239" si="416">G1237</f>
        <v>0</v>
      </c>
      <c r="H1236" s="16">
        <f t="shared" si="416"/>
        <v>0</v>
      </c>
      <c r="I1236" s="12">
        <f t="shared" si="401"/>
        <v>0</v>
      </c>
      <c r="J1236" s="16">
        <f t="shared" si="416"/>
        <v>0</v>
      </c>
      <c r="K1236" s="26"/>
    </row>
    <row r="1237" spans="1:11" ht="38.25" hidden="1" customHeight="1">
      <c r="A1237" s="74" t="s">
        <v>434</v>
      </c>
      <c r="B1237" s="18" t="s">
        <v>394</v>
      </c>
      <c r="C1237" s="18" t="s">
        <v>416</v>
      </c>
      <c r="D1237" s="80" t="s">
        <v>433</v>
      </c>
      <c r="E1237" s="18" t="s">
        <v>209</v>
      </c>
      <c r="F1237" s="18"/>
      <c r="G1237" s="16">
        <f t="shared" si="416"/>
        <v>0</v>
      </c>
      <c r="H1237" s="16">
        <f t="shared" si="416"/>
        <v>0</v>
      </c>
      <c r="I1237" s="12">
        <f t="shared" si="401"/>
        <v>0</v>
      </c>
      <c r="J1237" s="16">
        <f t="shared" si="416"/>
        <v>0</v>
      </c>
      <c r="K1237" s="26"/>
    </row>
    <row r="1238" spans="1:11" hidden="1">
      <c r="A1238" s="74" t="s">
        <v>210</v>
      </c>
      <c r="B1238" s="18" t="s">
        <v>394</v>
      </c>
      <c r="C1238" s="18" t="s">
        <v>416</v>
      </c>
      <c r="D1238" s="80" t="s">
        <v>433</v>
      </c>
      <c r="E1238" s="18" t="s">
        <v>435</v>
      </c>
      <c r="F1238" s="18"/>
      <c r="G1238" s="16">
        <f t="shared" si="416"/>
        <v>0</v>
      </c>
      <c r="H1238" s="16">
        <f t="shared" si="416"/>
        <v>0</v>
      </c>
      <c r="I1238" s="12">
        <f t="shared" si="401"/>
        <v>0</v>
      </c>
      <c r="J1238" s="16">
        <f t="shared" si="416"/>
        <v>0</v>
      </c>
      <c r="K1238" s="26"/>
    </row>
    <row r="1239" spans="1:11" ht="51" hidden="1">
      <c r="A1239" s="45" t="s">
        <v>436</v>
      </c>
      <c r="B1239" s="18" t="s">
        <v>394</v>
      </c>
      <c r="C1239" s="18" t="s">
        <v>416</v>
      </c>
      <c r="D1239" s="80" t="s">
        <v>433</v>
      </c>
      <c r="E1239" s="18" t="s">
        <v>437</v>
      </c>
      <c r="F1239" s="18"/>
      <c r="G1239" s="16">
        <f t="shared" si="416"/>
        <v>0</v>
      </c>
      <c r="H1239" s="16">
        <f t="shared" si="416"/>
        <v>0</v>
      </c>
      <c r="I1239" s="12">
        <f t="shared" si="401"/>
        <v>0</v>
      </c>
      <c r="J1239" s="16">
        <f t="shared" si="416"/>
        <v>0</v>
      </c>
      <c r="K1239" s="26"/>
    </row>
    <row r="1240" spans="1:11" hidden="1">
      <c r="A1240" s="81" t="s">
        <v>19</v>
      </c>
      <c r="B1240" s="18" t="s">
        <v>394</v>
      </c>
      <c r="C1240" s="18" t="s">
        <v>416</v>
      </c>
      <c r="D1240" s="80" t="s">
        <v>433</v>
      </c>
      <c r="E1240" s="18" t="s">
        <v>437</v>
      </c>
      <c r="F1240" s="18" t="s">
        <v>11</v>
      </c>
      <c r="G1240" s="26"/>
      <c r="H1240" s="26"/>
      <c r="I1240" s="12">
        <f t="shared" si="401"/>
        <v>0</v>
      </c>
      <c r="J1240" s="20"/>
      <c r="K1240" s="26"/>
    </row>
    <row r="1241" spans="1:11" ht="50.25" customHeight="1">
      <c r="A1241" s="159" t="s">
        <v>438</v>
      </c>
      <c r="B1241" s="18" t="s">
        <v>394</v>
      </c>
      <c r="C1241" s="18" t="s">
        <v>416</v>
      </c>
      <c r="D1241" s="80" t="s">
        <v>439</v>
      </c>
      <c r="E1241" s="18"/>
      <c r="F1241" s="18"/>
      <c r="G1241" s="16">
        <f t="shared" ref="G1241:K1243" si="417">G1242</f>
        <v>5102</v>
      </c>
      <c r="H1241" s="16">
        <f t="shared" si="417"/>
        <v>0</v>
      </c>
      <c r="I1241" s="12">
        <f t="shared" si="401"/>
        <v>5102</v>
      </c>
      <c r="J1241" s="16">
        <f t="shared" si="417"/>
        <v>6225.7</v>
      </c>
      <c r="K1241" s="16">
        <f t="shared" si="417"/>
        <v>5965.1</v>
      </c>
    </row>
    <row r="1242" spans="1:11" ht="36.75" customHeight="1">
      <c r="A1242" s="68" t="s">
        <v>434</v>
      </c>
      <c r="B1242" s="18" t="s">
        <v>394</v>
      </c>
      <c r="C1242" s="18" t="s">
        <v>416</v>
      </c>
      <c r="D1242" s="80" t="s">
        <v>439</v>
      </c>
      <c r="E1242" s="18" t="s">
        <v>209</v>
      </c>
      <c r="F1242" s="18"/>
      <c r="G1242" s="16">
        <f t="shared" si="417"/>
        <v>5102</v>
      </c>
      <c r="H1242" s="16">
        <f t="shared" si="417"/>
        <v>0</v>
      </c>
      <c r="I1242" s="12">
        <f t="shared" si="401"/>
        <v>5102</v>
      </c>
      <c r="J1242" s="16">
        <f t="shared" si="417"/>
        <v>6225.7</v>
      </c>
      <c r="K1242" s="16">
        <f t="shared" si="417"/>
        <v>5965.1</v>
      </c>
    </row>
    <row r="1243" spans="1:11">
      <c r="A1243" s="68" t="s">
        <v>210</v>
      </c>
      <c r="B1243" s="18" t="s">
        <v>394</v>
      </c>
      <c r="C1243" s="18" t="s">
        <v>416</v>
      </c>
      <c r="D1243" s="80" t="s">
        <v>439</v>
      </c>
      <c r="E1243" s="18" t="s">
        <v>435</v>
      </c>
      <c r="F1243" s="18"/>
      <c r="G1243" s="16">
        <f t="shared" si="417"/>
        <v>5102</v>
      </c>
      <c r="H1243" s="16">
        <f t="shared" si="417"/>
        <v>0</v>
      </c>
      <c r="I1243" s="12">
        <f t="shared" si="401"/>
        <v>5102</v>
      </c>
      <c r="J1243" s="16">
        <f t="shared" si="417"/>
        <v>6225.7</v>
      </c>
      <c r="K1243" s="16">
        <f t="shared" si="417"/>
        <v>5965.1</v>
      </c>
    </row>
    <row r="1244" spans="1:11">
      <c r="A1244" s="82" t="s">
        <v>18</v>
      </c>
      <c r="B1244" s="18" t="s">
        <v>394</v>
      </c>
      <c r="C1244" s="18" t="s">
        <v>416</v>
      </c>
      <c r="D1244" s="80" t="s">
        <v>439</v>
      </c>
      <c r="E1244" s="18" t="s">
        <v>435</v>
      </c>
      <c r="F1244" s="18" t="s">
        <v>10</v>
      </c>
      <c r="G1244" s="149">
        <v>5102</v>
      </c>
      <c r="H1244" s="149">
        <v>0</v>
      </c>
      <c r="I1244" s="12">
        <f t="shared" si="401"/>
        <v>5102</v>
      </c>
      <c r="J1244" s="22">
        <f>'[3]Бюджет 2025 г 2 чтение'!$I$529</f>
        <v>6225.7</v>
      </c>
      <c r="K1244" s="22">
        <f>'[3]Бюджет 2025 г 2 чтение'!$J$529</f>
        <v>5965.1</v>
      </c>
    </row>
    <row r="1245" spans="1:11">
      <c r="A1245" s="82" t="s">
        <v>19</v>
      </c>
      <c r="B1245" s="18" t="s">
        <v>394</v>
      </c>
      <c r="C1245" s="18" t="s">
        <v>416</v>
      </c>
      <c r="D1245" s="80" t="s">
        <v>439</v>
      </c>
      <c r="E1245" s="18" t="s">
        <v>435</v>
      </c>
      <c r="F1245" s="18" t="s">
        <v>11</v>
      </c>
      <c r="G1245" s="19"/>
      <c r="H1245" s="19"/>
      <c r="I1245" s="12">
        <f t="shared" si="401"/>
        <v>0</v>
      </c>
      <c r="J1245" s="20"/>
      <c r="K1245" s="26"/>
    </row>
    <row r="1246" spans="1:11" ht="79.5" customHeight="1">
      <c r="A1246" s="176" t="s">
        <v>427</v>
      </c>
      <c r="B1246" s="18" t="s">
        <v>394</v>
      </c>
      <c r="C1246" s="18" t="s">
        <v>416</v>
      </c>
      <c r="D1246" s="77" t="s">
        <v>428</v>
      </c>
      <c r="E1246" s="18"/>
      <c r="F1246" s="18"/>
      <c r="G1246" s="19">
        <f t="shared" ref="G1246:K1249" si="418">G1247</f>
        <v>0</v>
      </c>
      <c r="H1246" s="19">
        <f t="shared" si="418"/>
        <v>0</v>
      </c>
      <c r="I1246" s="12">
        <f t="shared" si="401"/>
        <v>0</v>
      </c>
      <c r="J1246" s="19">
        <f t="shared" si="418"/>
        <v>0</v>
      </c>
      <c r="K1246" s="19">
        <f t="shared" si="418"/>
        <v>0</v>
      </c>
    </row>
    <row r="1247" spans="1:11" ht="37.5" customHeight="1">
      <c r="A1247" s="74" t="s">
        <v>75</v>
      </c>
      <c r="B1247" s="18" t="s">
        <v>394</v>
      </c>
      <c r="C1247" s="18" t="s">
        <v>416</v>
      </c>
      <c r="D1247" s="77" t="s">
        <v>428</v>
      </c>
      <c r="E1247" s="18" t="s">
        <v>74</v>
      </c>
      <c r="F1247" s="18"/>
      <c r="G1247" s="19">
        <f t="shared" si="418"/>
        <v>0</v>
      </c>
      <c r="H1247" s="19">
        <f t="shared" si="418"/>
        <v>0</v>
      </c>
      <c r="I1247" s="12">
        <f t="shared" si="401"/>
        <v>0</v>
      </c>
      <c r="J1247" s="19">
        <f t="shared" si="418"/>
        <v>0</v>
      </c>
      <c r="K1247" s="19">
        <f t="shared" si="418"/>
        <v>0</v>
      </c>
    </row>
    <row r="1248" spans="1:11">
      <c r="A1248" s="74" t="s">
        <v>210</v>
      </c>
      <c r="B1248" s="18" t="s">
        <v>394</v>
      </c>
      <c r="C1248" s="18" t="s">
        <v>416</v>
      </c>
      <c r="D1248" s="77" t="s">
        <v>428</v>
      </c>
      <c r="E1248" s="18" t="s">
        <v>435</v>
      </c>
      <c r="F1248" s="18"/>
      <c r="G1248" s="19">
        <f>G1249</f>
        <v>0</v>
      </c>
      <c r="H1248" s="19">
        <f>H1249</f>
        <v>0</v>
      </c>
      <c r="I1248" s="12">
        <f t="shared" si="401"/>
        <v>0</v>
      </c>
      <c r="J1248" s="19">
        <f t="shared" si="418"/>
        <v>0</v>
      </c>
      <c r="K1248" s="19">
        <f t="shared" si="418"/>
        <v>0</v>
      </c>
    </row>
    <row r="1249" spans="1:11" ht="53.25" customHeight="1">
      <c r="A1249" s="68" t="s">
        <v>429</v>
      </c>
      <c r="B1249" s="18" t="s">
        <v>394</v>
      </c>
      <c r="C1249" s="18" t="s">
        <v>416</v>
      </c>
      <c r="D1249" s="77" t="s">
        <v>428</v>
      </c>
      <c r="E1249" s="18" t="s">
        <v>74</v>
      </c>
      <c r="F1249" s="18"/>
      <c r="G1249" s="19">
        <f>G1250</f>
        <v>0</v>
      </c>
      <c r="H1249" s="19">
        <f>H1250</f>
        <v>0</v>
      </c>
      <c r="I1249" s="12">
        <f t="shared" si="401"/>
        <v>0</v>
      </c>
      <c r="J1249" s="19">
        <f t="shared" si="418"/>
        <v>0</v>
      </c>
      <c r="K1249" s="19">
        <f t="shared" si="418"/>
        <v>0</v>
      </c>
    </row>
    <row r="1250" spans="1:11">
      <c r="A1250" s="157" t="s">
        <v>18</v>
      </c>
      <c r="B1250" s="18" t="s">
        <v>394</v>
      </c>
      <c r="C1250" s="18" t="s">
        <v>416</v>
      </c>
      <c r="D1250" s="79" t="s">
        <v>440</v>
      </c>
      <c r="E1250" s="18" t="s">
        <v>76</v>
      </c>
      <c r="F1250" s="18" t="s">
        <v>10</v>
      </c>
      <c r="G1250" s="149">
        <v>0</v>
      </c>
      <c r="H1250" s="149"/>
      <c r="I1250" s="12">
        <f t="shared" si="401"/>
        <v>0</v>
      </c>
      <c r="J1250" s="20">
        <v>0</v>
      </c>
      <c r="K1250" s="26">
        <v>0</v>
      </c>
    </row>
    <row r="1251" spans="1:11" ht="24">
      <c r="A1251" s="83" t="s">
        <v>441</v>
      </c>
      <c r="B1251" s="14" t="s">
        <v>394</v>
      </c>
      <c r="C1251" s="14" t="s">
        <v>442</v>
      </c>
      <c r="D1251" s="84" t="s">
        <v>26</v>
      </c>
      <c r="E1251" s="14"/>
      <c r="F1251" s="14"/>
      <c r="G1251" s="15">
        <f>G1260+G1252+G1256</f>
        <v>1864.5</v>
      </c>
      <c r="H1251" s="15">
        <f>H1260+H1252+H1256</f>
        <v>0</v>
      </c>
      <c r="I1251" s="12">
        <f t="shared" si="401"/>
        <v>1864.5</v>
      </c>
      <c r="J1251" s="15">
        <f>J1260+J1252+J1256</f>
        <v>1184.5</v>
      </c>
      <c r="K1251" s="15">
        <f>K1260+K1252+K1256</f>
        <v>1184.5</v>
      </c>
    </row>
    <row r="1252" spans="1:11" ht="38.25">
      <c r="A1252" s="23" t="s">
        <v>33</v>
      </c>
      <c r="B1252" s="14" t="s">
        <v>394</v>
      </c>
      <c r="C1252" s="14" t="s">
        <v>442</v>
      </c>
      <c r="D1252" s="24" t="s">
        <v>34</v>
      </c>
      <c r="E1252" s="24"/>
      <c r="F1252" s="24"/>
      <c r="G1252" s="15">
        <f t="shared" ref="G1252:J1254" si="419">G1253</f>
        <v>0</v>
      </c>
      <c r="H1252" s="15">
        <f t="shared" si="419"/>
        <v>0</v>
      </c>
      <c r="I1252" s="12">
        <f t="shared" si="401"/>
        <v>0</v>
      </c>
      <c r="J1252" s="15">
        <f t="shared" si="419"/>
        <v>0</v>
      </c>
      <c r="K1252" s="26"/>
    </row>
    <row r="1253" spans="1:11" ht="76.5">
      <c r="A1253" s="23" t="s">
        <v>29</v>
      </c>
      <c r="B1253" s="14" t="s">
        <v>394</v>
      </c>
      <c r="C1253" s="14" t="s">
        <v>442</v>
      </c>
      <c r="D1253" s="24" t="s">
        <v>34</v>
      </c>
      <c r="E1253" s="24" t="s">
        <v>30</v>
      </c>
      <c r="F1253" s="24"/>
      <c r="G1253" s="15">
        <f t="shared" si="419"/>
        <v>0</v>
      </c>
      <c r="H1253" s="15">
        <f t="shared" si="419"/>
        <v>0</v>
      </c>
      <c r="I1253" s="12">
        <f t="shared" si="401"/>
        <v>0</v>
      </c>
      <c r="J1253" s="15">
        <f t="shared" si="419"/>
        <v>0</v>
      </c>
      <c r="K1253" s="26"/>
    </row>
    <row r="1254" spans="1:11" ht="30" customHeight="1">
      <c r="A1254" s="23" t="s">
        <v>31</v>
      </c>
      <c r="B1254" s="14" t="s">
        <v>394</v>
      </c>
      <c r="C1254" s="14" t="s">
        <v>442</v>
      </c>
      <c r="D1254" s="24" t="s">
        <v>34</v>
      </c>
      <c r="E1254" s="24" t="s">
        <v>32</v>
      </c>
      <c r="F1254" s="24"/>
      <c r="G1254" s="15">
        <f t="shared" si="419"/>
        <v>0</v>
      </c>
      <c r="H1254" s="15">
        <f t="shared" si="419"/>
        <v>0</v>
      </c>
      <c r="I1254" s="12">
        <f t="shared" si="401"/>
        <v>0</v>
      </c>
      <c r="J1254" s="15">
        <f t="shared" si="419"/>
        <v>0</v>
      </c>
      <c r="K1254" s="26"/>
    </row>
    <row r="1255" spans="1:11">
      <c r="A1255" s="23" t="s">
        <v>19</v>
      </c>
      <c r="B1255" s="14" t="s">
        <v>394</v>
      </c>
      <c r="C1255" s="14" t="s">
        <v>442</v>
      </c>
      <c r="D1255" s="24" t="s">
        <v>34</v>
      </c>
      <c r="E1255" s="24" t="s">
        <v>32</v>
      </c>
      <c r="F1255" s="24" t="s">
        <v>11</v>
      </c>
      <c r="G1255" s="15"/>
      <c r="H1255" s="15"/>
      <c r="I1255" s="12">
        <f t="shared" si="401"/>
        <v>0</v>
      </c>
      <c r="J1255" s="15"/>
      <c r="K1255" s="26"/>
    </row>
    <row r="1256" spans="1:11" s="222" customFormat="1" ht="216.75">
      <c r="A1256" s="227" t="s">
        <v>691</v>
      </c>
      <c r="B1256" s="134" t="s">
        <v>394</v>
      </c>
      <c r="C1256" s="134" t="s">
        <v>442</v>
      </c>
      <c r="D1256" s="134" t="s">
        <v>557</v>
      </c>
      <c r="E1256" s="134"/>
      <c r="F1256" s="134"/>
      <c r="G1256" s="228">
        <f>G1257</f>
        <v>680</v>
      </c>
      <c r="H1256" s="228">
        <f t="shared" ref="H1256:K1258" si="420">H1257</f>
        <v>0</v>
      </c>
      <c r="I1256" s="219">
        <f t="shared" si="401"/>
        <v>680</v>
      </c>
      <c r="J1256" s="228">
        <f t="shared" si="420"/>
        <v>0</v>
      </c>
      <c r="K1256" s="228">
        <f t="shared" si="420"/>
        <v>0</v>
      </c>
    </row>
    <row r="1257" spans="1:11" s="222" customFormat="1" ht="38.25">
      <c r="A1257" s="229" t="s">
        <v>382</v>
      </c>
      <c r="B1257" s="134" t="s">
        <v>394</v>
      </c>
      <c r="C1257" s="134" t="s">
        <v>442</v>
      </c>
      <c r="D1257" s="134" t="s">
        <v>557</v>
      </c>
      <c r="E1257" s="134" t="s">
        <v>254</v>
      </c>
      <c r="F1257" s="134"/>
      <c r="G1257" s="228">
        <f>G1258</f>
        <v>680</v>
      </c>
      <c r="H1257" s="228">
        <f t="shared" si="420"/>
        <v>0</v>
      </c>
      <c r="I1257" s="219">
        <f t="shared" si="401"/>
        <v>680</v>
      </c>
      <c r="J1257" s="228">
        <f t="shared" si="420"/>
        <v>0</v>
      </c>
      <c r="K1257" s="228">
        <f t="shared" si="420"/>
        <v>0</v>
      </c>
    </row>
    <row r="1258" spans="1:11" s="222" customFormat="1">
      <c r="A1258" s="229" t="s">
        <v>255</v>
      </c>
      <c r="B1258" s="134" t="s">
        <v>394</v>
      </c>
      <c r="C1258" s="134" t="s">
        <v>442</v>
      </c>
      <c r="D1258" s="134" t="s">
        <v>557</v>
      </c>
      <c r="E1258" s="134" t="s">
        <v>256</v>
      </c>
      <c r="F1258" s="134"/>
      <c r="G1258" s="228">
        <f>G1259</f>
        <v>680</v>
      </c>
      <c r="H1258" s="228">
        <f t="shared" si="420"/>
        <v>0</v>
      </c>
      <c r="I1258" s="219">
        <f t="shared" si="401"/>
        <v>680</v>
      </c>
      <c r="J1258" s="228">
        <f t="shared" si="420"/>
        <v>0</v>
      </c>
      <c r="K1258" s="228">
        <f t="shared" si="420"/>
        <v>0</v>
      </c>
    </row>
    <row r="1259" spans="1:11" s="222" customFormat="1">
      <c r="A1259" s="140" t="s">
        <v>18</v>
      </c>
      <c r="B1259" s="134" t="s">
        <v>394</v>
      </c>
      <c r="C1259" s="134" t="s">
        <v>442</v>
      </c>
      <c r="D1259" s="134" t="s">
        <v>557</v>
      </c>
      <c r="E1259" s="134" t="s">
        <v>256</v>
      </c>
      <c r="F1259" s="134" t="s">
        <v>10</v>
      </c>
      <c r="G1259" s="228">
        <v>680</v>
      </c>
      <c r="H1259" s="228">
        <v>0</v>
      </c>
      <c r="I1259" s="219">
        <f t="shared" si="401"/>
        <v>680</v>
      </c>
      <c r="J1259" s="228"/>
      <c r="K1259" s="221"/>
    </row>
    <row r="1260" spans="1:11" ht="36">
      <c r="A1260" s="68" t="s">
        <v>443</v>
      </c>
      <c r="B1260" s="18" t="s">
        <v>394</v>
      </c>
      <c r="C1260" s="18" t="s">
        <v>442</v>
      </c>
      <c r="D1260" s="80" t="s">
        <v>444</v>
      </c>
      <c r="E1260" s="18"/>
      <c r="F1260" s="18"/>
      <c r="G1260" s="16">
        <f t="shared" ref="G1260:K1260" si="421">G1261+G1264</f>
        <v>1184.5</v>
      </c>
      <c r="H1260" s="16">
        <f t="shared" si="421"/>
        <v>0</v>
      </c>
      <c r="I1260" s="12">
        <f t="shared" si="401"/>
        <v>1184.5</v>
      </c>
      <c r="J1260" s="16">
        <f t="shared" si="421"/>
        <v>1184.5</v>
      </c>
      <c r="K1260" s="16">
        <f t="shared" si="421"/>
        <v>1184.5</v>
      </c>
    </row>
    <row r="1261" spans="1:11" ht="74.25" customHeight="1">
      <c r="A1261" s="17" t="s">
        <v>29</v>
      </c>
      <c r="B1261" s="18" t="s">
        <v>394</v>
      </c>
      <c r="C1261" s="18" t="s">
        <v>442</v>
      </c>
      <c r="D1261" s="80" t="s">
        <v>444</v>
      </c>
      <c r="E1261" s="18" t="s">
        <v>30</v>
      </c>
      <c r="F1261" s="18"/>
      <c r="G1261" s="16">
        <f t="shared" ref="G1261:K1262" si="422">G1262</f>
        <v>1091</v>
      </c>
      <c r="H1261" s="16">
        <f t="shared" si="422"/>
        <v>0</v>
      </c>
      <c r="I1261" s="12">
        <f t="shared" si="401"/>
        <v>1091</v>
      </c>
      <c r="J1261" s="16">
        <f t="shared" si="422"/>
        <v>1091</v>
      </c>
      <c r="K1261" s="16">
        <f t="shared" si="422"/>
        <v>1091</v>
      </c>
    </row>
    <row r="1262" spans="1:11" ht="26.25" customHeight="1">
      <c r="A1262" s="17" t="s">
        <v>31</v>
      </c>
      <c r="B1262" s="18" t="s">
        <v>394</v>
      </c>
      <c r="C1262" s="18" t="s">
        <v>442</v>
      </c>
      <c r="D1262" s="80" t="s">
        <v>444</v>
      </c>
      <c r="E1262" s="18" t="s">
        <v>32</v>
      </c>
      <c r="F1262" s="18"/>
      <c r="G1262" s="16">
        <f t="shared" si="422"/>
        <v>1091</v>
      </c>
      <c r="H1262" s="16">
        <f t="shared" si="422"/>
        <v>0</v>
      </c>
      <c r="I1262" s="12">
        <f t="shared" ref="I1262:I1325" si="423">G1262+H1262</f>
        <v>1091</v>
      </c>
      <c r="J1262" s="16">
        <f t="shared" si="422"/>
        <v>1091</v>
      </c>
      <c r="K1262" s="16">
        <f t="shared" si="422"/>
        <v>1091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32</v>
      </c>
      <c r="F1263" s="18" t="s">
        <v>10</v>
      </c>
      <c r="G1263" s="64">
        <f>'[3]Бюджет 2025 г 2 чтение'!$H$1252</f>
        <v>1091</v>
      </c>
      <c r="H1263" s="64"/>
      <c r="I1263" s="12">
        <f t="shared" si="423"/>
        <v>1091</v>
      </c>
      <c r="J1263" s="21">
        <f>'[3]Бюджет 2025 г 2 чтение'!$I$1252</f>
        <v>1091</v>
      </c>
      <c r="K1263" s="21">
        <f>'[3]Бюджет 2025 г 2 чтение'!$J$1252</f>
        <v>1091</v>
      </c>
    </row>
    <row r="1264" spans="1:11" ht="26.25" customHeight="1">
      <c r="A1264" s="17" t="s">
        <v>44</v>
      </c>
      <c r="B1264" s="18" t="s">
        <v>394</v>
      </c>
      <c r="C1264" s="18" t="s">
        <v>442</v>
      </c>
      <c r="D1264" s="80" t="s">
        <v>444</v>
      </c>
      <c r="E1264" s="18" t="s">
        <v>45</v>
      </c>
      <c r="F1264" s="18"/>
      <c r="G1264" s="16">
        <f t="shared" ref="G1264:K1265" si="424">G1265</f>
        <v>93.5</v>
      </c>
      <c r="H1264" s="16">
        <f t="shared" si="424"/>
        <v>0</v>
      </c>
      <c r="I1264" s="12">
        <f t="shared" si="423"/>
        <v>93.5</v>
      </c>
      <c r="J1264" s="16">
        <f t="shared" si="424"/>
        <v>93.5</v>
      </c>
      <c r="K1264" s="16">
        <f t="shared" si="424"/>
        <v>93.5</v>
      </c>
    </row>
    <row r="1265" spans="1:11" ht="39" customHeight="1">
      <c r="A1265" s="17" t="s">
        <v>46</v>
      </c>
      <c r="B1265" s="18" t="s">
        <v>394</v>
      </c>
      <c r="C1265" s="18" t="s">
        <v>442</v>
      </c>
      <c r="D1265" s="80" t="s">
        <v>444</v>
      </c>
      <c r="E1265" s="18" t="s">
        <v>53</v>
      </c>
      <c r="F1265" s="18"/>
      <c r="G1265" s="16">
        <f t="shared" si="424"/>
        <v>93.5</v>
      </c>
      <c r="H1265" s="16">
        <f t="shared" si="424"/>
        <v>0</v>
      </c>
      <c r="I1265" s="12">
        <f t="shared" si="423"/>
        <v>93.5</v>
      </c>
      <c r="J1265" s="16">
        <f t="shared" si="424"/>
        <v>93.5</v>
      </c>
      <c r="K1265" s="16">
        <f t="shared" si="424"/>
        <v>93.5</v>
      </c>
    </row>
    <row r="1266" spans="1:11">
      <c r="A1266" s="17" t="s">
        <v>110</v>
      </c>
      <c r="B1266" s="18" t="s">
        <v>394</v>
      </c>
      <c r="C1266" s="18" t="s">
        <v>442</v>
      </c>
      <c r="D1266" s="80" t="s">
        <v>444</v>
      </c>
      <c r="E1266" s="18" t="s">
        <v>53</v>
      </c>
      <c r="F1266" s="18" t="s">
        <v>10</v>
      </c>
      <c r="G1266" s="64">
        <f>'[3]Бюджет 2025 г 2 чтение'!$H$1255</f>
        <v>93.5</v>
      </c>
      <c r="H1266" s="64"/>
      <c r="I1266" s="12">
        <f t="shared" si="423"/>
        <v>93.5</v>
      </c>
      <c r="J1266" s="22">
        <f>'[3]Бюджет 2025 г 2 чтение'!$I$1255</f>
        <v>93.5</v>
      </c>
      <c r="K1266" s="22">
        <f>'[3]Бюджет 2025 г 2 чтение'!$J$1255</f>
        <v>93.5</v>
      </c>
    </row>
    <row r="1267" spans="1:11" ht="242.25">
      <c r="A1267" s="124" t="s">
        <v>645</v>
      </c>
      <c r="B1267" s="107" t="s">
        <v>394</v>
      </c>
      <c r="C1267" s="107" t="s">
        <v>442</v>
      </c>
      <c r="D1267" s="79" t="s">
        <v>545</v>
      </c>
      <c r="E1267" s="107"/>
      <c r="F1267" s="107"/>
      <c r="G1267" s="19">
        <f t="shared" ref="G1267:H1269" si="425">G1268</f>
        <v>0</v>
      </c>
      <c r="H1267" s="19">
        <f t="shared" si="425"/>
        <v>0</v>
      </c>
      <c r="I1267" s="12">
        <f t="shared" si="423"/>
        <v>0</v>
      </c>
      <c r="J1267" s="20"/>
      <c r="K1267" s="19"/>
    </row>
    <row r="1268" spans="1:11" ht="25.5">
      <c r="A1268" s="106" t="s">
        <v>44</v>
      </c>
      <c r="B1268" s="107" t="s">
        <v>394</v>
      </c>
      <c r="C1268" s="107" t="s">
        <v>442</v>
      </c>
      <c r="D1268" s="79" t="s">
        <v>545</v>
      </c>
      <c r="E1268" s="107" t="s">
        <v>45</v>
      </c>
      <c r="F1268" s="107"/>
      <c r="G1268" s="19">
        <f t="shared" si="425"/>
        <v>0</v>
      </c>
      <c r="H1268" s="19">
        <f t="shared" si="425"/>
        <v>0</v>
      </c>
      <c r="I1268" s="12">
        <f t="shared" si="423"/>
        <v>0</v>
      </c>
      <c r="J1268" s="20"/>
      <c r="K1268" s="19"/>
    </row>
    <row r="1269" spans="1:11" ht="38.25">
      <c r="A1269" s="106" t="s">
        <v>46</v>
      </c>
      <c r="B1269" s="107" t="s">
        <v>394</v>
      </c>
      <c r="C1269" s="107" t="s">
        <v>442</v>
      </c>
      <c r="D1269" s="79" t="s">
        <v>545</v>
      </c>
      <c r="E1269" s="107" t="s">
        <v>53</v>
      </c>
      <c r="F1269" s="107"/>
      <c r="G1269" s="19">
        <f t="shared" si="425"/>
        <v>0</v>
      </c>
      <c r="H1269" s="19">
        <f t="shared" si="425"/>
        <v>0</v>
      </c>
      <c r="I1269" s="12">
        <f t="shared" si="423"/>
        <v>0</v>
      </c>
      <c r="J1269" s="20"/>
      <c r="K1269" s="19"/>
    </row>
    <row r="1270" spans="1:11">
      <c r="A1270" s="106" t="s">
        <v>110</v>
      </c>
      <c r="B1270" s="107" t="s">
        <v>394</v>
      </c>
      <c r="C1270" s="107" t="s">
        <v>442</v>
      </c>
      <c r="D1270" s="79" t="s">
        <v>545</v>
      </c>
      <c r="E1270" s="107" t="s">
        <v>53</v>
      </c>
      <c r="F1270" s="107" t="s">
        <v>10</v>
      </c>
      <c r="G1270" s="19"/>
      <c r="H1270" s="19"/>
      <c r="I1270" s="12">
        <f t="shared" si="423"/>
        <v>0</v>
      </c>
      <c r="J1270" s="20"/>
      <c r="K1270" s="19"/>
    </row>
    <row r="1271" spans="1:11" ht="11.25" customHeight="1">
      <c r="A1271" s="31" t="s">
        <v>445</v>
      </c>
      <c r="B1271" s="14" t="s">
        <v>446</v>
      </c>
      <c r="C1271" s="14"/>
      <c r="D1271" s="14"/>
      <c r="E1271" s="14"/>
      <c r="F1271" s="14"/>
      <c r="G1271" s="15">
        <f t="shared" ref="G1271:K1271" si="426">G1272+G1273</f>
        <v>150</v>
      </c>
      <c r="H1271" s="15">
        <f t="shared" si="426"/>
        <v>0</v>
      </c>
      <c r="I1271" s="12">
        <f t="shared" si="423"/>
        <v>150</v>
      </c>
      <c r="J1271" s="15">
        <f t="shared" si="426"/>
        <v>150</v>
      </c>
      <c r="K1271" s="15">
        <f t="shared" si="426"/>
        <v>0</v>
      </c>
    </row>
    <row r="1272" spans="1:11">
      <c r="A1272" s="13" t="s">
        <v>276</v>
      </c>
      <c r="B1272" s="14" t="s">
        <v>446</v>
      </c>
      <c r="C1272" s="14"/>
      <c r="D1272" s="14"/>
      <c r="E1272" s="14"/>
      <c r="F1272" s="14" t="s">
        <v>17</v>
      </c>
      <c r="G1272" s="15">
        <f>G1327+G1343</f>
        <v>150</v>
      </c>
      <c r="H1272" s="15">
        <f>H1327+H1343</f>
        <v>0</v>
      </c>
      <c r="I1272" s="12">
        <f t="shared" si="423"/>
        <v>150</v>
      </c>
      <c r="J1272" s="15">
        <f t="shared" ref="J1272:K1272" si="427">J1327+J1343</f>
        <v>150</v>
      </c>
      <c r="K1272" s="15">
        <f t="shared" si="427"/>
        <v>0</v>
      </c>
    </row>
    <row r="1273" spans="1:11">
      <c r="A1273" s="13" t="s">
        <v>18</v>
      </c>
      <c r="B1273" s="14" t="s">
        <v>446</v>
      </c>
      <c r="C1273" s="14"/>
      <c r="D1273" s="14"/>
      <c r="E1273" s="14"/>
      <c r="F1273" s="14" t="s">
        <v>10</v>
      </c>
      <c r="G1273" s="15">
        <f>G1336+G1347</f>
        <v>0</v>
      </c>
      <c r="H1273" s="15">
        <f>H1336+H1347</f>
        <v>0</v>
      </c>
      <c r="I1273" s="12">
        <f t="shared" si="423"/>
        <v>0</v>
      </c>
      <c r="J1273" s="15">
        <f>J1336+J1347</f>
        <v>0</v>
      </c>
      <c r="K1273" s="15">
        <f t="shared" ref="K1273" si="428">K1336+K1347</f>
        <v>0</v>
      </c>
    </row>
    <row r="1274" spans="1:11">
      <c r="A1274" s="31" t="s">
        <v>447</v>
      </c>
      <c r="B1274" s="14" t="s">
        <v>446</v>
      </c>
      <c r="C1274" s="14" t="s">
        <v>448</v>
      </c>
      <c r="D1274" s="14"/>
      <c r="E1274" s="14"/>
      <c r="F1274" s="14"/>
      <c r="G1274" s="15">
        <f t="shared" ref="G1274:K1274" si="429">G1322</f>
        <v>150</v>
      </c>
      <c r="H1274" s="15">
        <f t="shared" si="429"/>
        <v>0</v>
      </c>
      <c r="I1274" s="12">
        <f t="shared" si="423"/>
        <v>150</v>
      </c>
      <c r="J1274" s="15">
        <f t="shared" si="429"/>
        <v>150</v>
      </c>
      <c r="K1274" s="15">
        <f t="shared" si="429"/>
        <v>0</v>
      </c>
    </row>
    <row r="1275" spans="1:11" ht="36" hidden="1">
      <c r="A1275" s="68" t="s">
        <v>449</v>
      </c>
      <c r="B1275" s="18" t="s">
        <v>446</v>
      </c>
      <c r="C1275" s="18" t="s">
        <v>448</v>
      </c>
      <c r="D1275" s="80" t="s">
        <v>450</v>
      </c>
      <c r="E1275" s="18"/>
      <c r="F1275" s="18"/>
      <c r="G1275" s="78"/>
      <c r="H1275" s="78"/>
      <c r="I1275" s="12">
        <f t="shared" si="423"/>
        <v>0</v>
      </c>
      <c r="J1275" s="12" t="e">
        <f>E1275+#REF!</f>
        <v>#REF!</v>
      </c>
      <c r="K1275" s="26"/>
    </row>
    <row r="1276" spans="1:11" ht="24" hidden="1">
      <c r="A1276" s="17" t="s">
        <v>44</v>
      </c>
      <c r="B1276" s="18" t="s">
        <v>446</v>
      </c>
      <c r="C1276" s="18" t="s">
        <v>448</v>
      </c>
      <c r="D1276" s="80" t="s">
        <v>450</v>
      </c>
      <c r="E1276" s="18" t="s">
        <v>45</v>
      </c>
      <c r="F1276" s="18"/>
      <c r="G1276" s="78"/>
      <c r="H1276" s="78"/>
      <c r="I1276" s="12">
        <f t="shared" si="423"/>
        <v>0</v>
      </c>
      <c r="J1276" s="12" t="e">
        <f>E1276+#REF!</f>
        <v>#REF!</v>
      </c>
      <c r="K1276" s="26"/>
    </row>
    <row r="1277" spans="1:11" ht="36" hidden="1">
      <c r="A1277" s="17" t="s">
        <v>46</v>
      </c>
      <c r="B1277" s="18" t="s">
        <v>446</v>
      </c>
      <c r="C1277" s="18" t="s">
        <v>448</v>
      </c>
      <c r="D1277" s="80" t="s">
        <v>450</v>
      </c>
      <c r="E1277" s="18" t="s">
        <v>53</v>
      </c>
      <c r="F1277" s="18"/>
      <c r="G1277" s="78"/>
      <c r="H1277" s="78"/>
      <c r="I1277" s="12">
        <f t="shared" si="423"/>
        <v>0</v>
      </c>
      <c r="J1277" s="12" t="e">
        <f>E1277+#REF!</f>
        <v>#REF!</v>
      </c>
      <c r="K1277" s="26"/>
    </row>
    <row r="1278" spans="1:11" hidden="1">
      <c r="A1278" s="17" t="s">
        <v>16</v>
      </c>
      <c r="B1278" s="18" t="s">
        <v>446</v>
      </c>
      <c r="C1278" s="18" t="s">
        <v>448</v>
      </c>
      <c r="D1278" s="80" t="s">
        <v>450</v>
      </c>
      <c r="E1278" s="18" t="s">
        <v>53</v>
      </c>
      <c r="F1278" s="18" t="s">
        <v>17</v>
      </c>
      <c r="G1278" s="78"/>
      <c r="H1278" s="78"/>
      <c r="I1278" s="12">
        <f t="shared" si="423"/>
        <v>0</v>
      </c>
      <c r="J1278" s="12" t="e">
        <f>E1278+#REF!</f>
        <v>#REF!</v>
      </c>
      <c r="K1278" s="26"/>
    </row>
    <row r="1279" spans="1:11" ht="60" hidden="1">
      <c r="A1279" s="44" t="s">
        <v>388</v>
      </c>
      <c r="B1279" s="18" t="s">
        <v>446</v>
      </c>
      <c r="C1279" s="18" t="s">
        <v>448</v>
      </c>
      <c r="D1279" s="80" t="s">
        <v>451</v>
      </c>
      <c r="E1279" s="18"/>
      <c r="F1279" s="18"/>
      <c r="G1279" s="78"/>
      <c r="H1279" s="78"/>
      <c r="I1279" s="12">
        <f t="shared" si="423"/>
        <v>0</v>
      </c>
      <c r="J1279" s="12" t="e">
        <f>E1279+#REF!</f>
        <v>#REF!</v>
      </c>
      <c r="K1279" s="26"/>
    </row>
    <row r="1280" spans="1:11" ht="24" hidden="1">
      <c r="A1280" s="17" t="s">
        <v>44</v>
      </c>
      <c r="B1280" s="18" t="s">
        <v>446</v>
      </c>
      <c r="C1280" s="18" t="s">
        <v>448</v>
      </c>
      <c r="D1280" s="80" t="s">
        <v>451</v>
      </c>
      <c r="E1280" s="18" t="s">
        <v>45</v>
      </c>
      <c r="F1280" s="18"/>
      <c r="G1280" s="78"/>
      <c r="H1280" s="78"/>
      <c r="I1280" s="12">
        <f t="shared" si="423"/>
        <v>0</v>
      </c>
      <c r="J1280" s="12" t="e">
        <f>E1280+#REF!</f>
        <v>#REF!</v>
      </c>
      <c r="K1280" s="26"/>
    </row>
    <row r="1281" spans="1:11" ht="36" hidden="1">
      <c r="A1281" s="17" t="s">
        <v>46</v>
      </c>
      <c r="B1281" s="18" t="s">
        <v>446</v>
      </c>
      <c r="C1281" s="18" t="s">
        <v>448</v>
      </c>
      <c r="D1281" s="80" t="s">
        <v>451</v>
      </c>
      <c r="E1281" s="18" t="s">
        <v>53</v>
      </c>
      <c r="F1281" s="18"/>
      <c r="G1281" s="78"/>
      <c r="H1281" s="78"/>
      <c r="I1281" s="12">
        <f t="shared" si="423"/>
        <v>0</v>
      </c>
      <c r="J1281" s="12" t="e">
        <f>E1281+#REF!</f>
        <v>#REF!</v>
      </c>
      <c r="K1281" s="26"/>
    </row>
    <row r="1282" spans="1:11" ht="36" hidden="1">
      <c r="A1282" s="44" t="s">
        <v>208</v>
      </c>
      <c r="B1282" s="18" t="s">
        <v>446</v>
      </c>
      <c r="C1282" s="18" t="s">
        <v>448</v>
      </c>
      <c r="D1282" s="80" t="s">
        <v>451</v>
      </c>
      <c r="E1282" s="18" t="s">
        <v>209</v>
      </c>
      <c r="F1282" s="18"/>
      <c r="G1282" s="78"/>
      <c r="H1282" s="78"/>
      <c r="I1282" s="12">
        <f t="shared" si="423"/>
        <v>0</v>
      </c>
      <c r="J1282" s="12" t="e">
        <f>E1282+#REF!</f>
        <v>#REF!</v>
      </c>
      <c r="K1282" s="26"/>
    </row>
    <row r="1283" spans="1:11" hidden="1">
      <c r="A1283" s="17" t="s">
        <v>18</v>
      </c>
      <c r="B1283" s="18" t="s">
        <v>446</v>
      </c>
      <c r="C1283" s="18" t="s">
        <v>448</v>
      </c>
      <c r="D1283" s="80" t="s">
        <v>451</v>
      </c>
      <c r="E1283" s="18" t="s">
        <v>209</v>
      </c>
      <c r="F1283" s="18" t="s">
        <v>10</v>
      </c>
      <c r="G1283" s="78"/>
      <c r="H1283" s="78"/>
      <c r="I1283" s="12">
        <f t="shared" si="423"/>
        <v>0</v>
      </c>
      <c r="J1283" s="12" t="e">
        <f>E1283+#REF!</f>
        <v>#REF!</v>
      </c>
      <c r="K1283" s="26"/>
    </row>
    <row r="1284" spans="1:11" ht="36" hidden="1">
      <c r="A1284" s="85" t="s">
        <v>452</v>
      </c>
      <c r="B1284" s="14" t="s">
        <v>446</v>
      </c>
      <c r="C1284" s="14" t="s">
        <v>448</v>
      </c>
      <c r="D1284" s="84" t="s">
        <v>453</v>
      </c>
      <c r="E1284" s="14"/>
      <c r="F1284" s="14"/>
      <c r="G1284" s="15">
        <f>G1285</f>
        <v>0</v>
      </c>
      <c r="H1284" s="15">
        <f>H1285</f>
        <v>0</v>
      </c>
      <c r="I1284" s="12">
        <f t="shared" si="423"/>
        <v>0</v>
      </c>
      <c r="J1284" s="12"/>
      <c r="K1284" s="26"/>
    </row>
    <row r="1285" spans="1:11" ht="48" hidden="1">
      <c r="A1285" s="85" t="s">
        <v>454</v>
      </c>
      <c r="B1285" s="14" t="s">
        <v>446</v>
      </c>
      <c r="C1285" s="14" t="s">
        <v>448</v>
      </c>
      <c r="D1285" s="84" t="s">
        <v>455</v>
      </c>
      <c r="E1285" s="14"/>
      <c r="F1285" s="14"/>
      <c r="G1285" s="15">
        <f>G1286</f>
        <v>0</v>
      </c>
      <c r="H1285" s="15">
        <f>H1286</f>
        <v>0</v>
      </c>
      <c r="I1285" s="12">
        <f t="shared" si="423"/>
        <v>0</v>
      </c>
      <c r="J1285" s="12"/>
      <c r="K1285" s="26"/>
    </row>
    <row r="1286" spans="1:11" ht="24" hidden="1">
      <c r="A1286" s="17" t="s">
        <v>456</v>
      </c>
      <c r="B1286" s="18" t="s">
        <v>446</v>
      </c>
      <c r="C1286" s="18" t="s">
        <v>448</v>
      </c>
      <c r="D1286" s="80" t="s">
        <v>457</v>
      </c>
      <c r="E1286" s="14"/>
      <c r="F1286" s="14"/>
      <c r="G1286" s="16">
        <f>G1291+G1309+G1298</f>
        <v>0</v>
      </c>
      <c r="H1286" s="16">
        <f>H1291+H1309+H1298</f>
        <v>0</v>
      </c>
      <c r="I1286" s="12">
        <f t="shared" si="423"/>
        <v>0</v>
      </c>
      <c r="J1286" s="12"/>
      <c r="K1286" s="26"/>
    </row>
    <row r="1287" spans="1:11" ht="48" hidden="1">
      <c r="A1287" s="17" t="s">
        <v>458</v>
      </c>
      <c r="B1287" s="18" t="s">
        <v>446</v>
      </c>
      <c r="C1287" s="18" t="s">
        <v>448</v>
      </c>
      <c r="D1287" s="80" t="s">
        <v>459</v>
      </c>
      <c r="E1287" s="18"/>
      <c r="F1287" s="18"/>
      <c r="G1287" s="16">
        <f>G1291</f>
        <v>0</v>
      </c>
      <c r="H1287" s="16">
        <f>H1291</f>
        <v>0</v>
      </c>
      <c r="I1287" s="12">
        <f t="shared" si="423"/>
        <v>0</v>
      </c>
      <c r="J1287" s="12"/>
      <c r="K1287" s="26"/>
    </row>
    <row r="1288" spans="1:11" ht="37.5" hidden="1" customHeight="1">
      <c r="A1288" s="70" t="s">
        <v>208</v>
      </c>
      <c r="B1288" s="18" t="s">
        <v>446</v>
      </c>
      <c r="C1288" s="18" t="s">
        <v>448</v>
      </c>
      <c r="D1288" s="80" t="s">
        <v>460</v>
      </c>
      <c r="E1288" s="18" t="s">
        <v>209</v>
      </c>
      <c r="F1288" s="18"/>
      <c r="G1288" s="78"/>
      <c r="H1288" s="78"/>
      <c r="I1288" s="12">
        <f t="shared" si="423"/>
        <v>0</v>
      </c>
      <c r="J1288" s="12" t="e">
        <f>E1288+#REF!</f>
        <v>#REF!</v>
      </c>
      <c r="K1288" s="26"/>
    </row>
    <row r="1289" spans="1:11" hidden="1">
      <c r="A1289" s="70" t="s">
        <v>210</v>
      </c>
      <c r="B1289" s="18" t="s">
        <v>446</v>
      </c>
      <c r="C1289" s="18" t="s">
        <v>448</v>
      </c>
      <c r="D1289" s="80" t="s">
        <v>460</v>
      </c>
      <c r="E1289" s="18" t="s">
        <v>435</v>
      </c>
      <c r="F1289" s="18"/>
      <c r="G1289" s="78"/>
      <c r="H1289" s="78"/>
      <c r="I1289" s="12">
        <f t="shared" si="423"/>
        <v>0</v>
      </c>
      <c r="J1289" s="12" t="e">
        <f>E1289+#REF!</f>
        <v>#REF!</v>
      </c>
      <c r="K1289" s="26"/>
    </row>
    <row r="1290" spans="1:11" hidden="1">
      <c r="A1290" s="17" t="s">
        <v>16</v>
      </c>
      <c r="B1290" s="18" t="s">
        <v>446</v>
      </c>
      <c r="C1290" s="18" t="s">
        <v>448</v>
      </c>
      <c r="D1290" s="80" t="s">
        <v>460</v>
      </c>
      <c r="E1290" s="18" t="s">
        <v>435</v>
      </c>
      <c r="F1290" s="18" t="s">
        <v>17</v>
      </c>
      <c r="G1290" s="78"/>
      <c r="H1290" s="78"/>
      <c r="I1290" s="12">
        <f t="shared" si="423"/>
        <v>0</v>
      </c>
      <c r="J1290" s="12" t="e">
        <f>E1290+#REF!</f>
        <v>#REF!</v>
      </c>
      <c r="K1290" s="26"/>
    </row>
    <row r="1291" spans="1:11" hidden="1">
      <c r="A1291" s="17" t="s">
        <v>461</v>
      </c>
      <c r="B1291" s="18" t="s">
        <v>446</v>
      </c>
      <c r="C1291" s="18" t="s">
        <v>448</v>
      </c>
      <c r="D1291" s="80" t="s">
        <v>459</v>
      </c>
      <c r="E1291" s="18"/>
      <c r="F1291" s="18"/>
      <c r="G1291" s="16">
        <f>G1292+G1295</f>
        <v>0</v>
      </c>
      <c r="H1291" s="16">
        <f>H1292+H1295</f>
        <v>0</v>
      </c>
      <c r="I1291" s="12">
        <f t="shared" si="423"/>
        <v>0</v>
      </c>
      <c r="J1291" s="20"/>
      <c r="K1291" s="26"/>
    </row>
    <row r="1292" spans="1:11" ht="24" hidden="1">
      <c r="A1292" s="17" t="s">
        <v>44</v>
      </c>
      <c r="B1292" s="18" t="s">
        <v>446</v>
      </c>
      <c r="C1292" s="18" t="s">
        <v>448</v>
      </c>
      <c r="D1292" s="80" t="s">
        <v>459</v>
      </c>
      <c r="E1292" s="18" t="s">
        <v>45</v>
      </c>
      <c r="F1292" s="18"/>
      <c r="G1292" s="16">
        <f>G1293</f>
        <v>0</v>
      </c>
      <c r="H1292" s="16">
        <f>H1293</f>
        <v>0</v>
      </c>
      <c r="I1292" s="12">
        <f t="shared" si="423"/>
        <v>0</v>
      </c>
      <c r="J1292" s="12"/>
      <c r="K1292" s="26"/>
    </row>
    <row r="1293" spans="1:11" ht="36" hidden="1">
      <c r="A1293" s="17" t="s">
        <v>46</v>
      </c>
      <c r="B1293" s="18" t="s">
        <v>446</v>
      </c>
      <c r="C1293" s="18" t="s">
        <v>448</v>
      </c>
      <c r="D1293" s="80" t="s">
        <v>459</v>
      </c>
      <c r="E1293" s="18" t="s">
        <v>53</v>
      </c>
      <c r="F1293" s="18"/>
      <c r="G1293" s="16">
        <f>G1294</f>
        <v>0</v>
      </c>
      <c r="H1293" s="16">
        <f>H1294</f>
        <v>0</v>
      </c>
      <c r="I1293" s="12">
        <f t="shared" si="423"/>
        <v>0</v>
      </c>
      <c r="J1293" s="12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53</v>
      </c>
      <c r="F1294" s="18" t="s">
        <v>17</v>
      </c>
      <c r="G1294" s="19"/>
      <c r="H1294" s="19"/>
      <c r="I1294" s="12">
        <f t="shared" si="423"/>
        <v>0</v>
      </c>
      <c r="J1294" s="12"/>
      <c r="K1294" s="26"/>
    </row>
    <row r="1295" spans="1:11" ht="34.5" hidden="1" customHeight="1">
      <c r="A1295" s="60" t="s">
        <v>208</v>
      </c>
      <c r="B1295" s="18" t="s">
        <v>446</v>
      </c>
      <c r="C1295" s="18" t="s">
        <v>448</v>
      </c>
      <c r="D1295" s="80" t="s">
        <v>459</v>
      </c>
      <c r="E1295" s="18" t="s">
        <v>209</v>
      </c>
      <c r="F1295" s="18"/>
      <c r="G1295" s="19">
        <f>G1296</f>
        <v>0</v>
      </c>
      <c r="H1295" s="19">
        <f>H1296</f>
        <v>0</v>
      </c>
      <c r="I1295" s="12">
        <f t="shared" si="423"/>
        <v>0</v>
      </c>
      <c r="J1295" s="20"/>
      <c r="K1295" s="26"/>
    </row>
    <row r="1296" spans="1:11" hidden="1">
      <c r="A1296" s="60" t="s">
        <v>210</v>
      </c>
      <c r="B1296" s="18" t="s">
        <v>446</v>
      </c>
      <c r="C1296" s="18" t="s">
        <v>448</v>
      </c>
      <c r="D1296" s="80" t="s">
        <v>459</v>
      </c>
      <c r="E1296" s="18" t="s">
        <v>435</v>
      </c>
      <c r="F1296" s="18"/>
      <c r="G1296" s="19">
        <f>G1297</f>
        <v>0</v>
      </c>
      <c r="H1296" s="19">
        <f>H1297</f>
        <v>0</v>
      </c>
      <c r="I1296" s="12">
        <f t="shared" si="423"/>
        <v>0</v>
      </c>
      <c r="J1296" s="20"/>
      <c r="K1296" s="26"/>
    </row>
    <row r="1297" spans="1:11" hidden="1">
      <c r="A1297" s="17" t="s">
        <v>16</v>
      </c>
      <c r="B1297" s="18" t="s">
        <v>446</v>
      </c>
      <c r="C1297" s="18" t="s">
        <v>448</v>
      </c>
      <c r="D1297" s="80" t="s">
        <v>459</v>
      </c>
      <c r="E1297" s="18" t="s">
        <v>435</v>
      </c>
      <c r="F1297" s="18" t="s">
        <v>17</v>
      </c>
      <c r="G1297" s="19"/>
      <c r="H1297" s="19"/>
      <c r="I1297" s="12">
        <f t="shared" si="423"/>
        <v>0</v>
      </c>
      <c r="J1297" s="20"/>
      <c r="K1297" s="26"/>
    </row>
    <row r="1298" spans="1:11" ht="36" hidden="1">
      <c r="A1298" s="17" t="s">
        <v>462</v>
      </c>
      <c r="B1298" s="18" t="s">
        <v>446</v>
      </c>
      <c r="C1298" s="18" t="s">
        <v>448</v>
      </c>
      <c r="D1298" s="80" t="s">
        <v>463</v>
      </c>
      <c r="E1298" s="18"/>
      <c r="F1298" s="18"/>
      <c r="G1298" s="16">
        <f t="shared" ref="G1298:H1300" si="430">G1299</f>
        <v>0</v>
      </c>
      <c r="H1298" s="16">
        <f t="shared" si="430"/>
        <v>0</v>
      </c>
      <c r="I1298" s="12">
        <f t="shared" si="423"/>
        <v>0</v>
      </c>
      <c r="J1298" s="20" t="e">
        <f>E1298+#REF!</f>
        <v>#REF!</v>
      </c>
      <c r="K1298" s="26"/>
    </row>
    <row r="1299" spans="1:11" ht="36" hidden="1">
      <c r="A1299" s="60" t="s">
        <v>208</v>
      </c>
      <c r="B1299" s="18" t="s">
        <v>446</v>
      </c>
      <c r="C1299" s="18" t="s">
        <v>448</v>
      </c>
      <c r="D1299" s="80" t="s">
        <v>463</v>
      </c>
      <c r="E1299" s="18" t="s">
        <v>209</v>
      </c>
      <c r="F1299" s="18"/>
      <c r="G1299" s="16">
        <f t="shared" si="430"/>
        <v>0</v>
      </c>
      <c r="H1299" s="16">
        <f t="shared" si="430"/>
        <v>0</v>
      </c>
      <c r="I1299" s="12">
        <f t="shared" si="423"/>
        <v>0</v>
      </c>
      <c r="J1299" s="20" t="e">
        <f>E1299+#REF!</f>
        <v>#REF!</v>
      </c>
      <c r="K1299" s="26"/>
    </row>
    <row r="1300" spans="1:11" hidden="1">
      <c r="A1300" s="60" t="s">
        <v>210</v>
      </c>
      <c r="B1300" s="18" t="s">
        <v>446</v>
      </c>
      <c r="C1300" s="18" t="s">
        <v>448</v>
      </c>
      <c r="D1300" s="80" t="s">
        <v>463</v>
      </c>
      <c r="E1300" s="18" t="s">
        <v>435</v>
      </c>
      <c r="F1300" s="18"/>
      <c r="G1300" s="16">
        <f t="shared" si="430"/>
        <v>0</v>
      </c>
      <c r="H1300" s="16">
        <f t="shared" si="430"/>
        <v>0</v>
      </c>
      <c r="I1300" s="12">
        <f t="shared" si="423"/>
        <v>0</v>
      </c>
      <c r="J1300" s="20" t="e">
        <f>E1300+#REF!</f>
        <v>#REF!</v>
      </c>
      <c r="K1300" s="26"/>
    </row>
    <row r="1301" spans="1:11" hidden="1">
      <c r="A1301" s="17" t="s">
        <v>18</v>
      </c>
      <c r="B1301" s="18" t="s">
        <v>446</v>
      </c>
      <c r="C1301" s="18" t="s">
        <v>448</v>
      </c>
      <c r="D1301" s="80" t="s">
        <v>463</v>
      </c>
      <c r="E1301" s="18" t="s">
        <v>435</v>
      </c>
      <c r="F1301" s="18" t="s">
        <v>10</v>
      </c>
      <c r="G1301" s="19"/>
      <c r="H1301" s="19"/>
      <c r="I1301" s="12">
        <f t="shared" si="423"/>
        <v>0</v>
      </c>
      <c r="J1301" s="20" t="e">
        <f>E1301+#REF!</f>
        <v>#REF!</v>
      </c>
      <c r="K1301" s="26"/>
    </row>
    <row r="1302" spans="1:11" ht="24" hidden="1">
      <c r="A1302" s="17" t="s">
        <v>464</v>
      </c>
      <c r="B1302" s="18" t="s">
        <v>446</v>
      </c>
      <c r="C1302" s="18" t="s">
        <v>448</v>
      </c>
      <c r="D1302" s="80" t="s">
        <v>465</v>
      </c>
      <c r="E1302" s="18"/>
      <c r="F1302" s="18"/>
      <c r="G1302" s="19"/>
      <c r="H1302" s="19"/>
      <c r="I1302" s="12">
        <f t="shared" si="423"/>
        <v>0</v>
      </c>
      <c r="J1302" s="20"/>
      <c r="K1302" s="26"/>
    </row>
    <row r="1303" spans="1:11" ht="36" hidden="1">
      <c r="A1303" s="60" t="s">
        <v>208</v>
      </c>
      <c r="B1303" s="18" t="s">
        <v>446</v>
      </c>
      <c r="C1303" s="18" t="s">
        <v>448</v>
      </c>
      <c r="D1303" s="80" t="s">
        <v>465</v>
      </c>
      <c r="E1303" s="18" t="s">
        <v>209</v>
      </c>
      <c r="F1303" s="18"/>
      <c r="G1303" s="16">
        <f>G1304</f>
        <v>0</v>
      </c>
      <c r="H1303" s="16">
        <f>H1304</f>
        <v>0</v>
      </c>
      <c r="I1303" s="12">
        <f t="shared" si="423"/>
        <v>0</v>
      </c>
      <c r="J1303" s="12"/>
      <c r="K1303" s="26"/>
    </row>
    <row r="1304" spans="1:11" hidden="1">
      <c r="A1304" s="60" t="s">
        <v>210</v>
      </c>
      <c r="B1304" s="18" t="s">
        <v>446</v>
      </c>
      <c r="C1304" s="18" t="s">
        <v>448</v>
      </c>
      <c r="D1304" s="80" t="s">
        <v>465</v>
      </c>
      <c r="E1304" s="18" t="s">
        <v>435</v>
      </c>
      <c r="F1304" s="18"/>
      <c r="G1304" s="16">
        <f>G1305</f>
        <v>0</v>
      </c>
      <c r="H1304" s="16">
        <f>H1305</f>
        <v>0</v>
      </c>
      <c r="I1304" s="12">
        <f t="shared" si="423"/>
        <v>0</v>
      </c>
      <c r="J1304" s="12"/>
      <c r="K1304" s="26"/>
    </row>
    <row r="1305" spans="1:11" hidden="1">
      <c r="A1305" s="17" t="s">
        <v>16</v>
      </c>
      <c r="B1305" s="18" t="s">
        <v>446</v>
      </c>
      <c r="C1305" s="18" t="s">
        <v>448</v>
      </c>
      <c r="D1305" s="80" t="s">
        <v>465</v>
      </c>
      <c r="E1305" s="18" t="s">
        <v>435</v>
      </c>
      <c r="F1305" s="18" t="s">
        <v>17</v>
      </c>
      <c r="G1305" s="19"/>
      <c r="H1305" s="19"/>
      <c r="I1305" s="12">
        <f t="shared" si="423"/>
        <v>0</v>
      </c>
      <c r="J1305" s="12"/>
      <c r="K1305" s="26"/>
    </row>
    <row r="1306" spans="1:11" ht="48" hidden="1">
      <c r="A1306" s="13" t="s">
        <v>380</v>
      </c>
      <c r="B1306" s="18" t="s">
        <v>446</v>
      </c>
      <c r="C1306" s="18" t="s">
        <v>448</v>
      </c>
      <c r="D1306" s="80" t="s">
        <v>466</v>
      </c>
      <c r="E1306" s="18"/>
      <c r="F1306" s="18"/>
      <c r="G1306" s="16">
        <f t="shared" ref="G1306:H1308" si="431">G1307</f>
        <v>0</v>
      </c>
      <c r="H1306" s="16">
        <f t="shared" si="431"/>
        <v>0</v>
      </c>
      <c r="I1306" s="12">
        <f t="shared" si="423"/>
        <v>0</v>
      </c>
      <c r="J1306" s="20" t="e">
        <f>E1306+#REF!</f>
        <v>#REF!</v>
      </c>
      <c r="K1306" s="26"/>
    </row>
    <row r="1307" spans="1:11" ht="36" hidden="1">
      <c r="A1307" s="60" t="s">
        <v>208</v>
      </c>
      <c r="B1307" s="18" t="s">
        <v>446</v>
      </c>
      <c r="C1307" s="18" t="s">
        <v>448</v>
      </c>
      <c r="D1307" s="80" t="s">
        <v>466</v>
      </c>
      <c r="E1307" s="18" t="s">
        <v>209</v>
      </c>
      <c r="F1307" s="18"/>
      <c r="G1307" s="16">
        <f t="shared" si="431"/>
        <v>0</v>
      </c>
      <c r="H1307" s="16">
        <f t="shared" si="431"/>
        <v>0</v>
      </c>
      <c r="I1307" s="12">
        <f t="shared" si="423"/>
        <v>0</v>
      </c>
      <c r="J1307" s="20" t="e">
        <f>E1307+#REF!</f>
        <v>#REF!</v>
      </c>
      <c r="K1307" s="26"/>
    </row>
    <row r="1308" spans="1:11" hidden="1">
      <c r="A1308" s="60" t="s">
        <v>210</v>
      </c>
      <c r="B1308" s="18" t="s">
        <v>446</v>
      </c>
      <c r="C1308" s="18" t="s">
        <v>448</v>
      </c>
      <c r="D1308" s="80" t="s">
        <v>466</v>
      </c>
      <c r="E1308" s="18" t="s">
        <v>435</v>
      </c>
      <c r="F1308" s="18"/>
      <c r="G1308" s="16">
        <f t="shared" si="431"/>
        <v>0</v>
      </c>
      <c r="H1308" s="16">
        <f t="shared" si="431"/>
        <v>0</v>
      </c>
      <c r="I1308" s="12">
        <f t="shared" si="423"/>
        <v>0</v>
      </c>
      <c r="J1308" s="20" t="e">
        <f>E1308+#REF!</f>
        <v>#REF!</v>
      </c>
      <c r="K1308" s="26"/>
    </row>
    <row r="1309" spans="1:11" hidden="1">
      <c r="A1309" s="17" t="s">
        <v>18</v>
      </c>
      <c r="B1309" s="18" t="s">
        <v>446</v>
      </c>
      <c r="C1309" s="18" t="s">
        <v>448</v>
      </c>
      <c r="D1309" s="80" t="s">
        <v>466</v>
      </c>
      <c r="E1309" s="18" t="s">
        <v>435</v>
      </c>
      <c r="F1309" s="18" t="s">
        <v>10</v>
      </c>
      <c r="G1309" s="19"/>
      <c r="H1309" s="19"/>
      <c r="I1309" s="12">
        <f t="shared" si="423"/>
        <v>0</v>
      </c>
      <c r="J1309" s="20" t="e">
        <f>E1309+#REF!</f>
        <v>#REF!</v>
      </c>
      <c r="K1309" s="26"/>
    </row>
    <row r="1310" spans="1:11" ht="36" hidden="1" customHeight="1">
      <c r="A1310" s="60" t="s">
        <v>467</v>
      </c>
      <c r="B1310" s="18" t="s">
        <v>446</v>
      </c>
      <c r="C1310" s="18" t="s">
        <v>448</v>
      </c>
      <c r="D1310" s="80" t="s">
        <v>468</v>
      </c>
      <c r="E1310" s="18"/>
      <c r="F1310" s="18"/>
      <c r="G1310" s="19"/>
      <c r="H1310" s="19"/>
      <c r="I1310" s="12">
        <f t="shared" si="423"/>
        <v>0</v>
      </c>
      <c r="J1310" s="20"/>
      <c r="K1310" s="26"/>
    </row>
    <row r="1311" spans="1:11" ht="38.25" hidden="1" customHeight="1">
      <c r="A1311" s="60" t="s">
        <v>208</v>
      </c>
      <c r="B1311" s="18" t="s">
        <v>446</v>
      </c>
      <c r="C1311" s="18" t="s">
        <v>448</v>
      </c>
      <c r="D1311" s="80" t="s">
        <v>468</v>
      </c>
      <c r="E1311" s="18" t="s">
        <v>209</v>
      </c>
      <c r="F1311" s="18"/>
      <c r="G1311" s="19"/>
      <c r="H1311" s="19"/>
      <c r="I1311" s="12">
        <f t="shared" si="423"/>
        <v>0</v>
      </c>
      <c r="J1311" s="20"/>
      <c r="K1311" s="26"/>
    </row>
    <row r="1312" spans="1:11" hidden="1">
      <c r="A1312" s="60" t="s">
        <v>210</v>
      </c>
      <c r="B1312" s="18" t="s">
        <v>446</v>
      </c>
      <c r="C1312" s="18" t="s">
        <v>448</v>
      </c>
      <c r="D1312" s="80" t="s">
        <v>468</v>
      </c>
      <c r="E1312" s="18" t="s">
        <v>435</v>
      </c>
      <c r="F1312" s="18"/>
      <c r="G1312" s="19"/>
      <c r="H1312" s="19"/>
      <c r="I1312" s="12">
        <f t="shared" si="423"/>
        <v>0</v>
      </c>
      <c r="J1312" s="20"/>
      <c r="K1312" s="26"/>
    </row>
    <row r="1313" spans="1:11" hidden="1">
      <c r="A1313" s="17" t="s">
        <v>18</v>
      </c>
      <c r="B1313" s="18" t="s">
        <v>446</v>
      </c>
      <c r="C1313" s="18" t="s">
        <v>448</v>
      </c>
      <c r="D1313" s="86" t="s">
        <v>468</v>
      </c>
      <c r="E1313" s="18" t="s">
        <v>435</v>
      </c>
      <c r="F1313" s="18" t="s">
        <v>10</v>
      </c>
      <c r="G1313" s="76"/>
      <c r="H1313" s="76"/>
      <c r="I1313" s="12">
        <f t="shared" si="423"/>
        <v>0</v>
      </c>
      <c r="J1313" s="16"/>
      <c r="K1313" s="26"/>
    </row>
    <row r="1314" spans="1:11" ht="48" hidden="1">
      <c r="A1314" s="17" t="s">
        <v>469</v>
      </c>
      <c r="B1314" s="18" t="s">
        <v>446</v>
      </c>
      <c r="C1314" s="18" t="s">
        <v>448</v>
      </c>
      <c r="D1314" s="80" t="s">
        <v>470</v>
      </c>
      <c r="E1314" s="18"/>
      <c r="F1314" s="18"/>
      <c r="G1314" s="19"/>
      <c r="H1314" s="19"/>
      <c r="I1314" s="12">
        <f t="shared" si="423"/>
        <v>0</v>
      </c>
      <c r="J1314" s="20"/>
      <c r="K1314" s="26"/>
    </row>
    <row r="1315" spans="1:11" ht="36" hidden="1">
      <c r="A1315" s="60" t="s">
        <v>208</v>
      </c>
      <c r="B1315" s="18" t="s">
        <v>446</v>
      </c>
      <c r="C1315" s="18" t="s">
        <v>448</v>
      </c>
      <c r="D1315" s="80" t="s">
        <v>470</v>
      </c>
      <c r="E1315" s="18" t="s">
        <v>209</v>
      </c>
      <c r="F1315" s="18"/>
      <c r="G1315" s="19"/>
      <c r="H1315" s="19"/>
      <c r="I1315" s="12">
        <f t="shared" si="423"/>
        <v>0</v>
      </c>
      <c r="J1315" s="20"/>
      <c r="K1315" s="26"/>
    </row>
    <row r="1316" spans="1:11" hidden="1">
      <c r="A1316" s="60" t="s">
        <v>210</v>
      </c>
      <c r="B1316" s="18" t="s">
        <v>446</v>
      </c>
      <c r="C1316" s="18" t="s">
        <v>448</v>
      </c>
      <c r="D1316" s="80" t="s">
        <v>470</v>
      </c>
      <c r="E1316" s="18" t="s">
        <v>435</v>
      </c>
      <c r="F1316" s="18"/>
      <c r="G1316" s="19"/>
      <c r="H1316" s="19"/>
      <c r="I1316" s="12">
        <f t="shared" si="423"/>
        <v>0</v>
      </c>
      <c r="J1316" s="20"/>
      <c r="K1316" s="26"/>
    </row>
    <row r="1317" spans="1:11" hidden="1">
      <c r="A1317" s="17" t="s">
        <v>16</v>
      </c>
      <c r="B1317" s="18" t="s">
        <v>446</v>
      </c>
      <c r="C1317" s="18" t="s">
        <v>448</v>
      </c>
      <c r="D1317" s="80" t="s">
        <v>470</v>
      </c>
      <c r="E1317" s="18" t="s">
        <v>435</v>
      </c>
      <c r="F1317" s="18" t="s">
        <v>17</v>
      </c>
      <c r="G1317" s="19"/>
      <c r="H1317" s="19"/>
      <c r="I1317" s="12">
        <f t="shared" si="423"/>
        <v>0</v>
      </c>
      <c r="J1317" s="20"/>
      <c r="K1317" s="26"/>
    </row>
    <row r="1318" spans="1:11" ht="35.25" hidden="1" customHeight="1">
      <c r="A1318" s="60" t="s">
        <v>467</v>
      </c>
      <c r="B1318" s="14" t="s">
        <v>446</v>
      </c>
      <c r="C1318" s="14" t="s">
        <v>448</v>
      </c>
      <c r="D1318" s="80" t="s">
        <v>471</v>
      </c>
      <c r="E1318" s="18"/>
      <c r="F1318" s="18"/>
      <c r="G1318" s="19"/>
      <c r="H1318" s="19"/>
      <c r="I1318" s="12">
        <f t="shared" si="423"/>
        <v>0</v>
      </c>
      <c r="J1318" s="20"/>
      <c r="K1318" s="26"/>
    </row>
    <row r="1319" spans="1:11" ht="38.25" hidden="1" customHeight="1">
      <c r="A1319" s="60" t="s">
        <v>208</v>
      </c>
      <c r="B1319" s="18" t="s">
        <v>446</v>
      </c>
      <c r="C1319" s="18" t="s">
        <v>448</v>
      </c>
      <c r="D1319" s="80" t="s">
        <v>471</v>
      </c>
      <c r="E1319" s="18" t="s">
        <v>209</v>
      </c>
      <c r="F1319" s="18"/>
      <c r="G1319" s="19"/>
      <c r="H1319" s="19"/>
      <c r="I1319" s="12">
        <f t="shared" si="423"/>
        <v>0</v>
      </c>
      <c r="J1319" s="20"/>
      <c r="K1319" s="26"/>
    </row>
    <row r="1320" spans="1:11" hidden="1">
      <c r="A1320" s="60" t="s">
        <v>210</v>
      </c>
      <c r="B1320" s="18" t="s">
        <v>446</v>
      </c>
      <c r="C1320" s="18" t="s">
        <v>448</v>
      </c>
      <c r="D1320" s="80" t="s">
        <v>471</v>
      </c>
      <c r="E1320" s="18" t="s">
        <v>435</v>
      </c>
      <c r="F1320" s="18"/>
      <c r="G1320" s="19"/>
      <c r="H1320" s="19"/>
      <c r="I1320" s="12">
        <f t="shared" si="423"/>
        <v>0</v>
      </c>
      <c r="J1320" s="20"/>
      <c r="K1320" s="26"/>
    </row>
    <row r="1321" spans="1:11" hidden="1">
      <c r="A1321" s="17" t="s">
        <v>18</v>
      </c>
      <c r="B1321" s="18" t="s">
        <v>446</v>
      </c>
      <c r="C1321" s="18" t="s">
        <v>448</v>
      </c>
      <c r="D1321" s="86" t="s">
        <v>471</v>
      </c>
      <c r="E1321" s="18" t="s">
        <v>435</v>
      </c>
      <c r="F1321" s="18" t="s">
        <v>10</v>
      </c>
      <c r="G1321" s="19"/>
      <c r="H1321" s="19"/>
      <c r="I1321" s="12">
        <f t="shared" si="423"/>
        <v>0</v>
      </c>
      <c r="J1321" s="20"/>
      <c r="K1321" s="26"/>
    </row>
    <row r="1322" spans="1:11" ht="39" customHeight="1">
      <c r="A1322" s="74" t="s">
        <v>598</v>
      </c>
      <c r="B1322" s="18" t="s">
        <v>446</v>
      </c>
      <c r="C1322" s="18" t="s">
        <v>448</v>
      </c>
      <c r="D1322" s="80" t="s">
        <v>389</v>
      </c>
      <c r="E1322" s="18"/>
      <c r="F1322" s="18"/>
      <c r="G1322" s="16">
        <f t="shared" ref="G1322:K1326" si="432">G1323</f>
        <v>150</v>
      </c>
      <c r="H1322" s="16">
        <f t="shared" si="432"/>
        <v>0</v>
      </c>
      <c r="I1322" s="12">
        <f t="shared" si="423"/>
        <v>150</v>
      </c>
      <c r="J1322" s="16">
        <f t="shared" si="432"/>
        <v>150</v>
      </c>
      <c r="K1322" s="16">
        <f t="shared" si="432"/>
        <v>0</v>
      </c>
    </row>
    <row r="1323" spans="1:11" ht="51.75" customHeight="1">
      <c r="A1323" s="74" t="s">
        <v>599</v>
      </c>
      <c r="B1323" s="18" t="s">
        <v>446</v>
      </c>
      <c r="C1323" s="18" t="s">
        <v>448</v>
      </c>
      <c r="D1323" s="80" t="s">
        <v>472</v>
      </c>
      <c r="E1323" s="18"/>
      <c r="F1323" s="18"/>
      <c r="G1323" s="16">
        <f t="shared" si="432"/>
        <v>150</v>
      </c>
      <c r="H1323" s="16">
        <f t="shared" si="432"/>
        <v>0</v>
      </c>
      <c r="I1323" s="12">
        <f t="shared" si="423"/>
        <v>150</v>
      </c>
      <c r="J1323" s="16">
        <f t="shared" si="432"/>
        <v>150</v>
      </c>
      <c r="K1323" s="16">
        <f t="shared" si="432"/>
        <v>0</v>
      </c>
    </row>
    <row r="1324" spans="1:11" ht="15" customHeight="1">
      <c r="A1324" s="68" t="s">
        <v>473</v>
      </c>
      <c r="B1324" s="18" t="s">
        <v>446</v>
      </c>
      <c r="C1324" s="18" t="s">
        <v>448</v>
      </c>
      <c r="D1324" s="80" t="s">
        <v>472</v>
      </c>
      <c r="E1324" s="18"/>
      <c r="F1324" s="18"/>
      <c r="G1324" s="16">
        <f t="shared" si="432"/>
        <v>150</v>
      </c>
      <c r="H1324" s="16">
        <f t="shared" si="432"/>
        <v>0</v>
      </c>
      <c r="I1324" s="12">
        <f t="shared" si="423"/>
        <v>150</v>
      </c>
      <c r="J1324" s="16">
        <f t="shared" si="432"/>
        <v>150</v>
      </c>
      <c r="K1324" s="16">
        <f t="shared" si="432"/>
        <v>0</v>
      </c>
    </row>
    <row r="1325" spans="1:11" ht="28.5" customHeight="1">
      <c r="A1325" s="17" t="s">
        <v>44</v>
      </c>
      <c r="B1325" s="18" t="s">
        <v>446</v>
      </c>
      <c r="C1325" s="18" t="s">
        <v>448</v>
      </c>
      <c r="D1325" s="80" t="s">
        <v>472</v>
      </c>
      <c r="E1325" s="18" t="s">
        <v>45</v>
      </c>
      <c r="F1325" s="18"/>
      <c r="G1325" s="16">
        <f t="shared" si="432"/>
        <v>150</v>
      </c>
      <c r="H1325" s="16">
        <f t="shared" si="432"/>
        <v>0</v>
      </c>
      <c r="I1325" s="12">
        <f t="shared" si="423"/>
        <v>150</v>
      </c>
      <c r="J1325" s="16">
        <f t="shared" si="432"/>
        <v>150</v>
      </c>
      <c r="K1325" s="16">
        <f t="shared" si="432"/>
        <v>0</v>
      </c>
    </row>
    <row r="1326" spans="1:11" ht="39" customHeight="1">
      <c r="A1326" s="17" t="s">
        <v>46</v>
      </c>
      <c r="B1326" s="18" t="s">
        <v>446</v>
      </c>
      <c r="C1326" s="18" t="s">
        <v>448</v>
      </c>
      <c r="D1326" s="80" t="s">
        <v>472</v>
      </c>
      <c r="E1326" s="18" t="s">
        <v>53</v>
      </c>
      <c r="F1326" s="18"/>
      <c r="G1326" s="16">
        <f t="shared" si="432"/>
        <v>150</v>
      </c>
      <c r="H1326" s="16">
        <f t="shared" si="432"/>
        <v>0</v>
      </c>
      <c r="I1326" s="12">
        <f t="shared" ref="I1326:I1381" si="433">G1326+H1326</f>
        <v>150</v>
      </c>
      <c r="J1326" s="16">
        <f t="shared" si="432"/>
        <v>150</v>
      </c>
      <c r="K1326" s="16">
        <f t="shared" si="432"/>
        <v>0</v>
      </c>
    </row>
    <row r="1327" spans="1:11">
      <c r="A1327" s="17" t="s">
        <v>16</v>
      </c>
      <c r="B1327" s="18" t="s">
        <v>446</v>
      </c>
      <c r="C1327" s="18" t="s">
        <v>448</v>
      </c>
      <c r="D1327" s="80" t="s">
        <v>472</v>
      </c>
      <c r="E1327" s="18" t="s">
        <v>53</v>
      </c>
      <c r="F1327" s="18" t="s">
        <v>17</v>
      </c>
      <c r="G1327" s="19">
        <f>'[1]Бюджет 2025 г 1 чтение'!$H$1262</f>
        <v>150</v>
      </c>
      <c r="H1327" s="19"/>
      <c r="I1327" s="12">
        <f t="shared" si="433"/>
        <v>150</v>
      </c>
      <c r="J1327" s="20">
        <f>'[1]Бюджет 2025 г 1 чтение'!$I$1262</f>
        <v>150</v>
      </c>
      <c r="K1327" s="19">
        <f>'[1]Бюджет 2025 г 1 чтение'!$J$1262</f>
        <v>0</v>
      </c>
    </row>
    <row r="1328" spans="1:11" ht="72" hidden="1">
      <c r="A1328" s="17" t="s">
        <v>29</v>
      </c>
      <c r="B1328" s="18" t="s">
        <v>446</v>
      </c>
      <c r="C1328" s="18" t="s">
        <v>448</v>
      </c>
      <c r="D1328" s="80" t="s">
        <v>474</v>
      </c>
      <c r="E1328" s="18" t="s">
        <v>30</v>
      </c>
      <c r="F1328" s="18"/>
      <c r="G1328" s="16">
        <f>G1329</f>
        <v>0</v>
      </c>
      <c r="H1328" s="16">
        <f>H1329</f>
        <v>0</v>
      </c>
      <c r="I1328" s="12">
        <f t="shared" si="433"/>
        <v>0</v>
      </c>
      <c r="J1328" s="20"/>
      <c r="K1328" s="26"/>
    </row>
    <row r="1329" spans="1:11" ht="24" hidden="1">
      <c r="A1329" s="17" t="s">
        <v>143</v>
      </c>
      <c r="B1329" s="18" t="s">
        <v>446</v>
      </c>
      <c r="C1329" s="18" t="s">
        <v>448</v>
      </c>
      <c r="D1329" s="80" t="s">
        <v>474</v>
      </c>
      <c r="E1329" s="18" t="s">
        <v>144</v>
      </c>
      <c r="F1329" s="18"/>
      <c r="G1329" s="16">
        <f>G1330</f>
        <v>0</v>
      </c>
      <c r="H1329" s="16">
        <f>H1330</f>
        <v>0</v>
      </c>
      <c r="I1329" s="12">
        <f t="shared" si="433"/>
        <v>0</v>
      </c>
      <c r="J1329" s="20"/>
      <c r="K1329" s="26"/>
    </row>
    <row r="1330" spans="1:11" hidden="1">
      <c r="A1330" s="17" t="s">
        <v>16</v>
      </c>
      <c r="B1330" s="18" t="s">
        <v>446</v>
      </c>
      <c r="C1330" s="18" t="s">
        <v>448</v>
      </c>
      <c r="D1330" s="80" t="s">
        <v>474</v>
      </c>
      <c r="E1330" s="18" t="s">
        <v>144</v>
      </c>
      <c r="F1330" s="18" t="s">
        <v>17</v>
      </c>
      <c r="G1330" s="19"/>
      <c r="H1330" s="19"/>
      <c r="I1330" s="12">
        <f t="shared" si="433"/>
        <v>0</v>
      </c>
      <c r="J1330" s="20"/>
      <c r="K1330" s="26"/>
    </row>
    <row r="1331" spans="1:11">
      <c r="A1331" s="13" t="s">
        <v>475</v>
      </c>
      <c r="B1331" s="14" t="s">
        <v>446</v>
      </c>
      <c r="C1331" s="14" t="s">
        <v>476</v>
      </c>
      <c r="D1331" s="84"/>
      <c r="E1331" s="18"/>
      <c r="F1331" s="18"/>
      <c r="G1331" s="16">
        <f>G1332+G1344+G1337</f>
        <v>0</v>
      </c>
      <c r="H1331" s="16">
        <f>H1332+H1344+H1337</f>
        <v>0</v>
      </c>
      <c r="I1331" s="12">
        <f t="shared" si="433"/>
        <v>0</v>
      </c>
      <c r="J1331" s="16">
        <f>J1332+J1344+J1337</f>
        <v>0</v>
      </c>
      <c r="K1331" s="16">
        <f>K1332+K1344+K1337</f>
        <v>0</v>
      </c>
    </row>
    <row r="1332" spans="1:11" ht="25.5" hidden="1">
      <c r="A1332" s="23" t="s">
        <v>25</v>
      </c>
      <c r="B1332" s="18" t="s">
        <v>446</v>
      </c>
      <c r="C1332" s="18" t="s">
        <v>476</v>
      </c>
      <c r="D1332" s="80" t="s">
        <v>26</v>
      </c>
      <c r="E1332" s="18"/>
      <c r="F1332" s="18"/>
      <c r="G1332" s="19">
        <f t="shared" ref="G1332:H1335" si="434">G1333</f>
        <v>0</v>
      </c>
      <c r="H1332" s="19">
        <f t="shared" si="434"/>
        <v>0</v>
      </c>
      <c r="I1332" s="12">
        <f t="shared" si="433"/>
        <v>0</v>
      </c>
      <c r="J1332" s="19">
        <f t="shared" ref="J1332:K1335" si="435">J1333</f>
        <v>0</v>
      </c>
      <c r="K1332" s="19">
        <f t="shared" si="435"/>
        <v>0</v>
      </c>
    </row>
    <row r="1333" spans="1:11" ht="24" hidden="1" customHeight="1">
      <c r="A1333" s="74" t="s">
        <v>605</v>
      </c>
      <c r="B1333" s="18" t="s">
        <v>446</v>
      </c>
      <c r="C1333" s="18" t="s">
        <v>476</v>
      </c>
      <c r="D1333" s="79" t="s">
        <v>608</v>
      </c>
      <c r="E1333" s="18"/>
      <c r="F1333" s="18"/>
      <c r="G1333" s="19">
        <f t="shared" si="434"/>
        <v>0</v>
      </c>
      <c r="H1333" s="19">
        <f t="shared" si="434"/>
        <v>0</v>
      </c>
      <c r="I1333" s="12">
        <f t="shared" si="433"/>
        <v>0</v>
      </c>
      <c r="J1333" s="19">
        <f t="shared" si="435"/>
        <v>0</v>
      </c>
      <c r="K1333" s="19">
        <f t="shared" si="435"/>
        <v>0</v>
      </c>
    </row>
    <row r="1334" spans="1:11" ht="25.5" hidden="1">
      <c r="A1334" s="106" t="s">
        <v>44</v>
      </c>
      <c r="B1334" s="18" t="s">
        <v>446</v>
      </c>
      <c r="C1334" s="18" t="s">
        <v>476</v>
      </c>
      <c r="D1334" s="79" t="s">
        <v>608</v>
      </c>
      <c r="E1334" s="18" t="s">
        <v>45</v>
      </c>
      <c r="F1334" s="18"/>
      <c r="G1334" s="19">
        <f t="shared" si="434"/>
        <v>0</v>
      </c>
      <c r="H1334" s="19">
        <f t="shared" si="434"/>
        <v>0</v>
      </c>
      <c r="I1334" s="12">
        <f t="shared" si="433"/>
        <v>0</v>
      </c>
      <c r="J1334" s="19">
        <f t="shared" si="435"/>
        <v>0</v>
      </c>
      <c r="K1334" s="19">
        <f t="shared" si="435"/>
        <v>0</v>
      </c>
    </row>
    <row r="1335" spans="1:11" ht="15.75" hidden="1" customHeight="1">
      <c r="A1335" s="106" t="s">
        <v>46</v>
      </c>
      <c r="B1335" s="18" t="s">
        <v>446</v>
      </c>
      <c r="C1335" s="18" t="s">
        <v>476</v>
      </c>
      <c r="D1335" s="79" t="s">
        <v>608</v>
      </c>
      <c r="E1335" s="18" t="s">
        <v>53</v>
      </c>
      <c r="F1335" s="18"/>
      <c r="G1335" s="19">
        <f t="shared" si="434"/>
        <v>0</v>
      </c>
      <c r="H1335" s="19">
        <f t="shared" si="434"/>
        <v>0</v>
      </c>
      <c r="I1335" s="12">
        <f t="shared" si="433"/>
        <v>0</v>
      </c>
      <c r="J1335" s="19">
        <f t="shared" si="435"/>
        <v>0</v>
      </c>
      <c r="K1335" s="19">
        <f t="shared" si="435"/>
        <v>0</v>
      </c>
    </row>
    <row r="1336" spans="1:11" hidden="1">
      <c r="A1336" s="106" t="s">
        <v>110</v>
      </c>
      <c r="B1336" s="18" t="s">
        <v>446</v>
      </c>
      <c r="C1336" s="18" t="s">
        <v>476</v>
      </c>
      <c r="D1336" s="79" t="s">
        <v>608</v>
      </c>
      <c r="E1336" s="18" t="s">
        <v>53</v>
      </c>
      <c r="F1336" s="18" t="s">
        <v>10</v>
      </c>
      <c r="G1336" s="19"/>
      <c r="H1336" s="19"/>
      <c r="I1336" s="12">
        <f t="shared" si="433"/>
        <v>0</v>
      </c>
      <c r="J1336" s="20"/>
      <c r="K1336" s="26"/>
    </row>
    <row r="1337" spans="1:11" ht="38.25" hidden="1">
      <c r="A1337" s="48" t="s">
        <v>200</v>
      </c>
      <c r="B1337" s="18" t="s">
        <v>446</v>
      </c>
      <c r="C1337" s="18" t="s">
        <v>476</v>
      </c>
      <c r="D1337" s="24" t="s">
        <v>201</v>
      </c>
      <c r="E1337" s="18"/>
      <c r="F1337" s="18"/>
      <c r="G1337" s="16">
        <f t="shared" ref="G1337:J1342" si="436">G1338</f>
        <v>0</v>
      </c>
      <c r="H1337" s="16">
        <f t="shared" si="436"/>
        <v>0</v>
      </c>
      <c r="I1337" s="12">
        <f t="shared" si="433"/>
        <v>0</v>
      </c>
      <c r="J1337" s="16">
        <f t="shared" si="436"/>
        <v>0</v>
      </c>
      <c r="K1337" s="26"/>
    </row>
    <row r="1338" spans="1:11" ht="38.25" hidden="1">
      <c r="A1338" s="48" t="s">
        <v>298</v>
      </c>
      <c r="B1338" s="18" t="s">
        <v>446</v>
      </c>
      <c r="C1338" s="18" t="s">
        <v>476</v>
      </c>
      <c r="D1338" s="24" t="s">
        <v>299</v>
      </c>
      <c r="E1338" s="18"/>
      <c r="F1338" s="18"/>
      <c r="G1338" s="16">
        <f t="shared" si="436"/>
        <v>0</v>
      </c>
      <c r="H1338" s="16">
        <f t="shared" si="436"/>
        <v>0</v>
      </c>
      <c r="I1338" s="12">
        <f t="shared" si="433"/>
        <v>0</v>
      </c>
      <c r="J1338" s="16">
        <f t="shared" si="436"/>
        <v>0</v>
      </c>
      <c r="K1338" s="26"/>
    </row>
    <row r="1339" spans="1:11" ht="38.25" hidden="1">
      <c r="A1339" s="48" t="s">
        <v>478</v>
      </c>
      <c r="B1339" s="18" t="s">
        <v>446</v>
      </c>
      <c r="C1339" s="18" t="s">
        <v>476</v>
      </c>
      <c r="D1339" s="24" t="s">
        <v>479</v>
      </c>
      <c r="E1339" s="18"/>
      <c r="F1339" s="18"/>
      <c r="G1339" s="16">
        <f t="shared" si="436"/>
        <v>0</v>
      </c>
      <c r="H1339" s="16">
        <f t="shared" si="436"/>
        <v>0</v>
      </c>
      <c r="I1339" s="12">
        <f t="shared" si="433"/>
        <v>0</v>
      </c>
      <c r="J1339" s="16">
        <f t="shared" si="436"/>
        <v>0</v>
      </c>
      <c r="K1339" s="26"/>
    </row>
    <row r="1340" spans="1:11" hidden="1">
      <c r="A1340" s="48" t="s">
        <v>133</v>
      </c>
      <c r="B1340" s="18" t="s">
        <v>446</v>
      </c>
      <c r="C1340" s="18" t="s">
        <v>476</v>
      </c>
      <c r="D1340" s="24" t="s">
        <v>480</v>
      </c>
      <c r="E1340" s="18"/>
      <c r="F1340" s="18"/>
      <c r="G1340" s="16">
        <f t="shared" si="436"/>
        <v>0</v>
      </c>
      <c r="H1340" s="16">
        <f t="shared" si="436"/>
        <v>0</v>
      </c>
      <c r="I1340" s="12">
        <f t="shared" si="433"/>
        <v>0</v>
      </c>
      <c r="J1340" s="16">
        <f t="shared" si="436"/>
        <v>0</v>
      </c>
      <c r="K1340" s="26"/>
    </row>
    <row r="1341" spans="1:11" ht="51" hidden="1">
      <c r="A1341" s="45" t="s">
        <v>208</v>
      </c>
      <c r="B1341" s="18" t="s">
        <v>446</v>
      </c>
      <c r="C1341" s="18" t="s">
        <v>476</v>
      </c>
      <c r="D1341" s="24" t="s">
        <v>480</v>
      </c>
      <c r="E1341" s="18" t="s">
        <v>209</v>
      </c>
      <c r="F1341" s="18"/>
      <c r="G1341" s="16">
        <f t="shared" si="436"/>
        <v>0</v>
      </c>
      <c r="H1341" s="16">
        <f t="shared" si="436"/>
        <v>0</v>
      </c>
      <c r="I1341" s="12">
        <f t="shared" si="433"/>
        <v>0</v>
      </c>
      <c r="J1341" s="16">
        <f t="shared" si="436"/>
        <v>0</v>
      </c>
      <c r="K1341" s="26"/>
    </row>
    <row r="1342" spans="1:11" hidden="1">
      <c r="A1342" s="45" t="s">
        <v>210</v>
      </c>
      <c r="B1342" s="18" t="s">
        <v>446</v>
      </c>
      <c r="C1342" s="18" t="s">
        <v>476</v>
      </c>
      <c r="D1342" s="24" t="s">
        <v>480</v>
      </c>
      <c r="E1342" s="18" t="s">
        <v>435</v>
      </c>
      <c r="F1342" s="18"/>
      <c r="G1342" s="16">
        <f t="shared" si="436"/>
        <v>0</v>
      </c>
      <c r="H1342" s="16">
        <f t="shared" si="436"/>
        <v>0</v>
      </c>
      <c r="I1342" s="12">
        <f t="shared" si="433"/>
        <v>0</v>
      </c>
      <c r="J1342" s="16">
        <f t="shared" si="436"/>
        <v>0</v>
      </c>
      <c r="K1342" s="26"/>
    </row>
    <row r="1343" spans="1:11" hidden="1">
      <c r="A1343" s="23" t="s">
        <v>81</v>
      </c>
      <c r="B1343" s="18" t="s">
        <v>446</v>
      </c>
      <c r="C1343" s="18" t="s">
        <v>476</v>
      </c>
      <c r="D1343" s="24" t="s">
        <v>480</v>
      </c>
      <c r="E1343" s="18" t="s">
        <v>435</v>
      </c>
      <c r="F1343" s="18" t="s">
        <v>17</v>
      </c>
      <c r="G1343" s="19"/>
      <c r="H1343" s="19"/>
      <c r="I1343" s="12">
        <f t="shared" si="433"/>
        <v>0</v>
      </c>
      <c r="J1343" s="20"/>
      <c r="K1343" s="26"/>
    </row>
    <row r="1344" spans="1:11" ht="25.5" hidden="1">
      <c r="A1344" s="23" t="s">
        <v>25</v>
      </c>
      <c r="B1344" s="18" t="s">
        <v>446</v>
      </c>
      <c r="C1344" s="18" t="s">
        <v>476</v>
      </c>
      <c r="D1344" s="80" t="s">
        <v>481</v>
      </c>
      <c r="E1344" s="18"/>
      <c r="F1344" s="18"/>
      <c r="G1344" s="16">
        <f t="shared" ref="G1344:J1346" si="437">G1345</f>
        <v>0</v>
      </c>
      <c r="H1344" s="16">
        <f t="shared" si="437"/>
        <v>0</v>
      </c>
      <c r="I1344" s="12">
        <f t="shared" si="433"/>
        <v>0</v>
      </c>
      <c r="J1344" s="16">
        <f t="shared" si="437"/>
        <v>0</v>
      </c>
      <c r="K1344" s="26"/>
    </row>
    <row r="1345" spans="1:11" ht="25.5" hidden="1">
      <c r="A1345" s="48" t="s">
        <v>477</v>
      </c>
      <c r="B1345" s="18" t="s">
        <v>446</v>
      </c>
      <c r="C1345" s="18" t="s">
        <v>476</v>
      </c>
      <c r="D1345" s="30" t="s">
        <v>482</v>
      </c>
      <c r="E1345" s="18" t="s">
        <v>256</v>
      </c>
      <c r="F1345" s="18"/>
      <c r="G1345" s="16">
        <f t="shared" si="437"/>
        <v>0</v>
      </c>
      <c r="H1345" s="16">
        <f t="shared" si="437"/>
        <v>0</v>
      </c>
      <c r="I1345" s="12">
        <f t="shared" si="433"/>
        <v>0</v>
      </c>
      <c r="J1345" s="16">
        <f t="shared" si="437"/>
        <v>0</v>
      </c>
      <c r="K1345" s="26"/>
    </row>
    <row r="1346" spans="1:11" ht="38.25" hidden="1">
      <c r="A1346" s="177" t="s">
        <v>382</v>
      </c>
      <c r="B1346" s="18" t="s">
        <v>446</v>
      </c>
      <c r="C1346" s="18" t="s">
        <v>476</v>
      </c>
      <c r="D1346" s="30" t="s">
        <v>482</v>
      </c>
      <c r="E1346" s="18" t="s">
        <v>256</v>
      </c>
      <c r="F1346" s="18"/>
      <c r="G1346" s="16">
        <f t="shared" si="437"/>
        <v>0</v>
      </c>
      <c r="H1346" s="16">
        <f t="shared" si="437"/>
        <v>0</v>
      </c>
      <c r="I1346" s="12">
        <f t="shared" si="433"/>
        <v>0</v>
      </c>
      <c r="J1346" s="16">
        <f t="shared" si="437"/>
        <v>0</v>
      </c>
      <c r="K1346" s="26"/>
    </row>
    <row r="1347" spans="1:11" hidden="1">
      <c r="A1347" s="48" t="s">
        <v>18</v>
      </c>
      <c r="B1347" s="18" t="s">
        <v>446</v>
      </c>
      <c r="C1347" s="18" t="s">
        <v>476</v>
      </c>
      <c r="D1347" s="30" t="s">
        <v>482</v>
      </c>
      <c r="E1347" s="18" t="s">
        <v>256</v>
      </c>
      <c r="F1347" s="18" t="s">
        <v>10</v>
      </c>
      <c r="G1347" s="19"/>
      <c r="H1347" s="19"/>
      <c r="I1347" s="12">
        <f t="shared" si="433"/>
        <v>0</v>
      </c>
      <c r="J1347" s="20"/>
      <c r="K1347" s="26"/>
    </row>
    <row r="1348" spans="1:11" ht="60.75" customHeight="1">
      <c r="A1348" s="13" t="s">
        <v>483</v>
      </c>
      <c r="B1348" s="14" t="s">
        <v>484</v>
      </c>
      <c r="C1348" s="14"/>
      <c r="D1348" s="14" t="s">
        <v>485</v>
      </c>
      <c r="E1348" s="14"/>
      <c r="F1348" s="14"/>
      <c r="G1348" s="15">
        <f t="shared" ref="G1348:K1348" si="438">G1349+G1350</f>
        <v>4840.3</v>
      </c>
      <c r="H1348" s="15">
        <f t="shared" si="438"/>
        <v>0</v>
      </c>
      <c r="I1348" s="12">
        <f t="shared" si="433"/>
        <v>4840.3</v>
      </c>
      <c r="J1348" s="15">
        <f t="shared" si="438"/>
        <v>4520.2</v>
      </c>
      <c r="K1348" s="15">
        <f t="shared" si="438"/>
        <v>4520.2</v>
      </c>
    </row>
    <row r="1349" spans="1:11">
      <c r="A1349" s="13" t="s">
        <v>276</v>
      </c>
      <c r="B1349" s="14" t="s">
        <v>484</v>
      </c>
      <c r="C1349" s="14"/>
      <c r="D1349" s="14"/>
      <c r="E1349" s="14"/>
      <c r="F1349" s="14" t="s">
        <v>17</v>
      </c>
      <c r="G1349" s="15">
        <f t="shared" ref="G1349:K1349" si="439">G1363+G1368+G1372</f>
        <v>320.10000000000002</v>
      </c>
      <c r="H1349" s="15">
        <f t="shared" si="439"/>
        <v>0</v>
      </c>
      <c r="I1349" s="12">
        <f t="shared" si="433"/>
        <v>320.10000000000002</v>
      </c>
      <c r="J1349" s="15">
        <f t="shared" si="439"/>
        <v>0</v>
      </c>
      <c r="K1349" s="15">
        <f t="shared" si="439"/>
        <v>0</v>
      </c>
    </row>
    <row r="1350" spans="1:11">
      <c r="A1350" s="13" t="s">
        <v>18</v>
      </c>
      <c r="B1350" s="14" t="s">
        <v>484</v>
      </c>
      <c r="C1350" s="14"/>
      <c r="D1350" s="14"/>
      <c r="E1350" s="14"/>
      <c r="F1350" s="14" t="s">
        <v>10</v>
      </c>
      <c r="G1350" s="15">
        <f t="shared" ref="G1350:K1350" si="440">G1357+G1373</f>
        <v>4520.2</v>
      </c>
      <c r="H1350" s="15">
        <f t="shared" si="440"/>
        <v>0</v>
      </c>
      <c r="I1350" s="12">
        <f t="shared" si="433"/>
        <v>4520.2</v>
      </c>
      <c r="J1350" s="15">
        <f t="shared" si="440"/>
        <v>4520.2</v>
      </c>
      <c r="K1350" s="15">
        <f t="shared" si="440"/>
        <v>4520.2</v>
      </c>
    </row>
    <row r="1351" spans="1:11" ht="37.5" customHeight="1">
      <c r="A1351" s="13" t="s">
        <v>486</v>
      </c>
      <c r="B1351" s="14" t="s">
        <v>484</v>
      </c>
      <c r="C1351" s="14" t="s">
        <v>487</v>
      </c>
      <c r="D1351" s="14"/>
      <c r="E1351" s="14"/>
      <c r="F1351" s="18"/>
      <c r="G1351" s="15">
        <f t="shared" ref="G1351:K1356" si="441">G1352</f>
        <v>4520.2</v>
      </c>
      <c r="H1351" s="15">
        <f t="shared" si="441"/>
        <v>0</v>
      </c>
      <c r="I1351" s="12">
        <f t="shared" si="433"/>
        <v>4520.2</v>
      </c>
      <c r="J1351" s="15">
        <f t="shared" si="441"/>
        <v>4520.2</v>
      </c>
      <c r="K1351" s="15">
        <f t="shared" si="441"/>
        <v>4520.2</v>
      </c>
    </row>
    <row r="1352" spans="1:11" ht="25.5" customHeight="1">
      <c r="A1352" s="17" t="s">
        <v>25</v>
      </c>
      <c r="B1352" s="18" t="s">
        <v>484</v>
      </c>
      <c r="C1352" s="18" t="s">
        <v>487</v>
      </c>
      <c r="D1352" s="18" t="s">
        <v>26</v>
      </c>
      <c r="E1352" s="18"/>
      <c r="F1352" s="34"/>
      <c r="G1352" s="16">
        <f t="shared" si="441"/>
        <v>4520.2</v>
      </c>
      <c r="H1352" s="16">
        <f t="shared" si="441"/>
        <v>0</v>
      </c>
      <c r="I1352" s="12">
        <f t="shared" si="433"/>
        <v>4520.2</v>
      </c>
      <c r="J1352" s="16">
        <f t="shared" si="441"/>
        <v>4520.2</v>
      </c>
      <c r="K1352" s="16">
        <f t="shared" si="441"/>
        <v>4520.2</v>
      </c>
    </row>
    <row r="1353" spans="1:11" ht="17.25" customHeight="1">
      <c r="A1353" s="17" t="s">
        <v>488</v>
      </c>
      <c r="B1353" s="18" t="s">
        <v>484</v>
      </c>
      <c r="C1353" s="18" t="s">
        <v>487</v>
      </c>
      <c r="D1353" s="30" t="s">
        <v>26</v>
      </c>
      <c r="E1353" s="18"/>
      <c r="F1353" s="34"/>
      <c r="G1353" s="16">
        <f t="shared" si="441"/>
        <v>4520.2</v>
      </c>
      <c r="H1353" s="16">
        <f t="shared" si="441"/>
        <v>0</v>
      </c>
      <c r="I1353" s="12">
        <f t="shared" si="433"/>
        <v>4520.2</v>
      </c>
      <c r="J1353" s="16">
        <f t="shared" si="441"/>
        <v>4520.2</v>
      </c>
      <c r="K1353" s="16">
        <f t="shared" si="441"/>
        <v>4520.2</v>
      </c>
    </row>
    <row r="1354" spans="1:11" ht="36">
      <c r="A1354" s="17" t="s">
        <v>489</v>
      </c>
      <c r="B1354" s="18" t="s">
        <v>484</v>
      </c>
      <c r="C1354" s="18" t="s">
        <v>487</v>
      </c>
      <c r="D1354" s="30" t="s">
        <v>26</v>
      </c>
      <c r="E1354" s="18"/>
      <c r="F1354" s="18"/>
      <c r="G1354" s="16">
        <f t="shared" si="441"/>
        <v>4520.2</v>
      </c>
      <c r="H1354" s="16">
        <f t="shared" si="441"/>
        <v>0</v>
      </c>
      <c r="I1354" s="12">
        <f t="shared" si="433"/>
        <v>4520.2</v>
      </c>
      <c r="J1354" s="16">
        <f t="shared" si="441"/>
        <v>4520.2</v>
      </c>
      <c r="K1354" s="16">
        <f t="shared" si="441"/>
        <v>4520.2</v>
      </c>
    </row>
    <row r="1355" spans="1:11" ht="26.25" customHeight="1">
      <c r="A1355" s="17" t="s">
        <v>490</v>
      </c>
      <c r="B1355" s="18" t="s">
        <v>484</v>
      </c>
      <c r="C1355" s="18" t="s">
        <v>487</v>
      </c>
      <c r="D1355" s="30" t="s">
        <v>491</v>
      </c>
      <c r="E1355" s="18"/>
      <c r="F1355" s="18"/>
      <c r="G1355" s="16">
        <f t="shared" si="441"/>
        <v>4520.2</v>
      </c>
      <c r="H1355" s="16">
        <f t="shared" si="441"/>
        <v>0</v>
      </c>
      <c r="I1355" s="12">
        <f t="shared" si="433"/>
        <v>4520.2</v>
      </c>
      <c r="J1355" s="16">
        <f t="shared" si="441"/>
        <v>4520.2</v>
      </c>
      <c r="K1355" s="16">
        <f t="shared" si="441"/>
        <v>4520.2</v>
      </c>
    </row>
    <row r="1356" spans="1:11">
      <c r="A1356" s="26" t="s">
        <v>122</v>
      </c>
      <c r="B1356" s="18" t="s">
        <v>484</v>
      </c>
      <c r="C1356" s="18" t="s">
        <v>487</v>
      </c>
      <c r="D1356" s="30" t="s">
        <v>491</v>
      </c>
      <c r="E1356" s="18" t="s">
        <v>492</v>
      </c>
      <c r="F1356" s="18"/>
      <c r="G1356" s="16">
        <f t="shared" si="441"/>
        <v>4520.2</v>
      </c>
      <c r="H1356" s="16">
        <f t="shared" si="441"/>
        <v>0</v>
      </c>
      <c r="I1356" s="12">
        <f t="shared" si="433"/>
        <v>4520.2</v>
      </c>
      <c r="J1356" s="16">
        <f t="shared" si="441"/>
        <v>4520.2</v>
      </c>
      <c r="K1356" s="16">
        <f t="shared" si="441"/>
        <v>4520.2</v>
      </c>
    </row>
    <row r="1357" spans="1:11">
      <c r="A1357" s="17" t="s">
        <v>18</v>
      </c>
      <c r="B1357" s="18" t="s">
        <v>484</v>
      </c>
      <c r="C1357" s="18" t="s">
        <v>487</v>
      </c>
      <c r="D1357" s="30" t="s">
        <v>491</v>
      </c>
      <c r="E1357" s="18" t="s">
        <v>492</v>
      </c>
      <c r="F1357" s="18" t="s">
        <v>10</v>
      </c>
      <c r="G1357" s="64">
        <f>'[3]Бюджет 2025 г 2 чтение'!$H$687</f>
        <v>4520.2</v>
      </c>
      <c r="H1357" s="64"/>
      <c r="I1357" s="12">
        <f t="shared" si="433"/>
        <v>4520.2</v>
      </c>
      <c r="J1357" s="22">
        <f>'[3]Бюджет 2025 г 2 чтение'!$I$687</f>
        <v>4520.2</v>
      </c>
      <c r="K1357" s="22">
        <f>'[3]Бюджет 2025 г 2 чтение'!$J$687</f>
        <v>4520.2</v>
      </c>
    </row>
    <row r="1358" spans="1:11">
      <c r="A1358" s="87" t="s">
        <v>493</v>
      </c>
      <c r="B1358" s="14" t="s">
        <v>484</v>
      </c>
      <c r="C1358" s="14" t="s">
        <v>494</v>
      </c>
      <c r="D1358" s="14"/>
      <c r="E1358" s="14"/>
      <c r="F1358" s="88"/>
      <c r="G1358" s="89">
        <f t="shared" ref="G1358:J1362" si="442">G1359</f>
        <v>0</v>
      </c>
      <c r="H1358" s="89">
        <f t="shared" si="442"/>
        <v>0</v>
      </c>
      <c r="I1358" s="12">
        <f t="shared" si="433"/>
        <v>0</v>
      </c>
      <c r="J1358" s="89">
        <f t="shared" si="442"/>
        <v>0</v>
      </c>
      <c r="K1358" s="26"/>
    </row>
    <row r="1359" spans="1:11" ht="24">
      <c r="A1359" s="87" t="s">
        <v>25</v>
      </c>
      <c r="B1359" s="14" t="s">
        <v>484</v>
      </c>
      <c r="C1359" s="14" t="s">
        <v>494</v>
      </c>
      <c r="D1359" s="14" t="s">
        <v>26</v>
      </c>
      <c r="E1359" s="14"/>
      <c r="F1359" s="88"/>
      <c r="G1359" s="90">
        <f t="shared" si="442"/>
        <v>0</v>
      </c>
      <c r="H1359" s="90">
        <f t="shared" si="442"/>
        <v>0</v>
      </c>
      <c r="I1359" s="12">
        <f t="shared" si="433"/>
        <v>0</v>
      </c>
      <c r="J1359" s="90">
        <f t="shared" si="442"/>
        <v>0</v>
      </c>
      <c r="K1359" s="26"/>
    </row>
    <row r="1360" spans="1:11" ht="24">
      <c r="A1360" s="91" t="s">
        <v>495</v>
      </c>
      <c r="B1360" s="18" t="s">
        <v>484</v>
      </c>
      <c r="C1360" s="18" t="s">
        <v>494</v>
      </c>
      <c r="D1360" s="30" t="s">
        <v>496</v>
      </c>
      <c r="E1360" s="18"/>
      <c r="F1360" s="92"/>
      <c r="G1360" s="90">
        <f t="shared" si="442"/>
        <v>0</v>
      </c>
      <c r="H1360" s="90">
        <f t="shared" si="442"/>
        <v>0</v>
      </c>
      <c r="I1360" s="12">
        <f t="shared" si="433"/>
        <v>0</v>
      </c>
      <c r="J1360" s="90">
        <f t="shared" si="442"/>
        <v>0</v>
      </c>
      <c r="K1360" s="26"/>
    </row>
    <row r="1361" spans="1:11">
      <c r="A1361" s="91" t="s">
        <v>122</v>
      </c>
      <c r="B1361" s="18" t="s">
        <v>484</v>
      </c>
      <c r="C1361" s="18" t="s">
        <v>494</v>
      </c>
      <c r="D1361" s="30" t="s">
        <v>496</v>
      </c>
      <c r="E1361" s="18" t="s">
        <v>123</v>
      </c>
      <c r="F1361" s="92"/>
      <c r="G1361" s="90">
        <f t="shared" si="442"/>
        <v>0</v>
      </c>
      <c r="H1361" s="90">
        <f t="shared" si="442"/>
        <v>0</v>
      </c>
      <c r="I1361" s="12">
        <f t="shared" si="433"/>
        <v>0</v>
      </c>
      <c r="J1361" s="90">
        <f t="shared" si="442"/>
        <v>0</v>
      </c>
      <c r="K1361" s="26"/>
    </row>
    <row r="1362" spans="1:11">
      <c r="A1362" s="91" t="s">
        <v>497</v>
      </c>
      <c r="B1362" s="18" t="s">
        <v>484</v>
      </c>
      <c r="C1362" s="18" t="s">
        <v>494</v>
      </c>
      <c r="D1362" s="30" t="s">
        <v>496</v>
      </c>
      <c r="E1362" s="18" t="s">
        <v>492</v>
      </c>
      <c r="F1362" s="93"/>
      <c r="G1362" s="90">
        <f t="shared" si="442"/>
        <v>0</v>
      </c>
      <c r="H1362" s="90">
        <f t="shared" si="442"/>
        <v>0</v>
      </c>
      <c r="I1362" s="12">
        <f t="shared" si="433"/>
        <v>0</v>
      </c>
      <c r="J1362" s="90">
        <f t="shared" si="442"/>
        <v>0</v>
      </c>
      <c r="K1362" s="26"/>
    </row>
    <row r="1363" spans="1:11">
      <c r="A1363" s="94" t="s">
        <v>16</v>
      </c>
      <c r="B1363" s="18" t="s">
        <v>484</v>
      </c>
      <c r="C1363" s="18" t="s">
        <v>494</v>
      </c>
      <c r="D1363" s="30" t="s">
        <v>496</v>
      </c>
      <c r="E1363" s="18" t="s">
        <v>492</v>
      </c>
      <c r="F1363" s="92" t="s">
        <v>17</v>
      </c>
      <c r="G1363" s="19"/>
      <c r="H1363" s="19"/>
      <c r="I1363" s="12">
        <f t="shared" si="433"/>
        <v>0</v>
      </c>
      <c r="J1363" s="20"/>
      <c r="K1363" s="26"/>
    </row>
    <row r="1364" spans="1:11" s="50" customFormat="1" ht="41.25" customHeight="1">
      <c r="A1364" s="98" t="s">
        <v>498</v>
      </c>
      <c r="B1364" s="14" t="s">
        <v>484</v>
      </c>
      <c r="C1364" s="28" t="s">
        <v>499</v>
      </c>
      <c r="D1364" s="112"/>
      <c r="E1364" s="112"/>
      <c r="F1364" s="112"/>
      <c r="G1364" s="212">
        <f t="shared" ref="G1364:K1364" si="443">G1365+G1369</f>
        <v>320.10000000000002</v>
      </c>
      <c r="H1364" s="212">
        <f t="shared" si="443"/>
        <v>0</v>
      </c>
      <c r="I1364" s="12">
        <f t="shared" si="433"/>
        <v>320.10000000000002</v>
      </c>
      <c r="J1364" s="97">
        <f t="shared" si="443"/>
        <v>0</v>
      </c>
      <c r="K1364" s="97">
        <f t="shared" si="443"/>
        <v>0</v>
      </c>
    </row>
    <row r="1365" spans="1:11" s="50" customFormat="1" ht="38.25">
      <c r="A1365" s="48" t="s">
        <v>82</v>
      </c>
      <c r="B1365" s="18" t="s">
        <v>484</v>
      </c>
      <c r="C1365" s="24" t="s">
        <v>499</v>
      </c>
      <c r="D1365" s="37" t="s">
        <v>84</v>
      </c>
      <c r="E1365" s="55"/>
      <c r="F1365" s="55"/>
      <c r="G1365" s="97">
        <f t="shared" ref="G1365:J1367" si="444">G1366</f>
        <v>0</v>
      </c>
      <c r="H1365" s="97">
        <f t="shared" si="444"/>
        <v>0</v>
      </c>
      <c r="I1365" s="12">
        <f t="shared" si="433"/>
        <v>0</v>
      </c>
      <c r="J1365" s="97">
        <f t="shared" si="444"/>
        <v>0</v>
      </c>
      <c r="K1365" s="26"/>
    </row>
    <row r="1366" spans="1:11" s="50" customFormat="1">
      <c r="A1366" s="45" t="s">
        <v>122</v>
      </c>
      <c r="B1366" s="18" t="s">
        <v>484</v>
      </c>
      <c r="C1366" s="24" t="s">
        <v>499</v>
      </c>
      <c r="D1366" s="37" t="s">
        <v>84</v>
      </c>
      <c r="E1366" s="55" t="s">
        <v>123</v>
      </c>
      <c r="F1366" s="55"/>
      <c r="G1366" s="97">
        <f t="shared" si="444"/>
        <v>0</v>
      </c>
      <c r="H1366" s="97">
        <f t="shared" si="444"/>
        <v>0</v>
      </c>
      <c r="I1366" s="12">
        <f t="shared" si="433"/>
        <v>0</v>
      </c>
      <c r="J1366" s="97">
        <f t="shared" si="444"/>
        <v>0</v>
      </c>
      <c r="K1366" s="26"/>
    </row>
    <row r="1367" spans="1:11" s="50" customFormat="1">
      <c r="A1367" s="45" t="s">
        <v>161</v>
      </c>
      <c r="B1367" s="18" t="s">
        <v>484</v>
      </c>
      <c r="C1367" s="24" t="s">
        <v>499</v>
      </c>
      <c r="D1367" s="37" t="s">
        <v>84</v>
      </c>
      <c r="E1367" s="55" t="s">
        <v>162</v>
      </c>
      <c r="F1367" s="55"/>
      <c r="G1367" s="97">
        <f t="shared" si="444"/>
        <v>0</v>
      </c>
      <c r="H1367" s="97">
        <f t="shared" si="444"/>
        <v>0</v>
      </c>
      <c r="I1367" s="12">
        <f t="shared" si="433"/>
        <v>0</v>
      </c>
      <c r="J1367" s="97">
        <f t="shared" si="444"/>
        <v>0</v>
      </c>
      <c r="K1367" s="26"/>
    </row>
    <row r="1368" spans="1:11" s="50" customFormat="1">
      <c r="A1368" s="23" t="s">
        <v>16</v>
      </c>
      <c r="B1368" s="18" t="s">
        <v>484</v>
      </c>
      <c r="C1368" s="24" t="s">
        <v>499</v>
      </c>
      <c r="D1368" s="37" t="s">
        <v>84</v>
      </c>
      <c r="E1368" s="55" t="s">
        <v>162</v>
      </c>
      <c r="F1368" s="55" t="s">
        <v>17</v>
      </c>
      <c r="G1368" s="22"/>
      <c r="H1368" s="22"/>
      <c r="I1368" s="12">
        <f t="shared" si="433"/>
        <v>0</v>
      </c>
      <c r="J1368" s="21"/>
      <c r="K1368" s="26"/>
    </row>
    <row r="1369" spans="1:11" s="50" customFormat="1">
      <c r="A1369" s="98" t="s">
        <v>500</v>
      </c>
      <c r="B1369" s="18" t="s">
        <v>484</v>
      </c>
      <c r="C1369" s="24" t="s">
        <v>499</v>
      </c>
      <c r="D1369" s="37" t="s">
        <v>501</v>
      </c>
      <c r="E1369" s="55"/>
      <c r="F1369" s="55"/>
      <c r="G1369" s="97">
        <f t="shared" ref="G1369:K1370" si="445">G1370</f>
        <v>320.10000000000002</v>
      </c>
      <c r="H1369" s="97">
        <f t="shared" si="445"/>
        <v>0</v>
      </c>
      <c r="I1369" s="12">
        <f t="shared" si="433"/>
        <v>320.10000000000002</v>
      </c>
      <c r="J1369" s="97">
        <f t="shared" si="445"/>
        <v>0</v>
      </c>
      <c r="K1369" s="97">
        <f t="shared" si="445"/>
        <v>0</v>
      </c>
    </row>
    <row r="1370" spans="1:11" s="50" customFormat="1">
      <c r="A1370" s="45" t="s">
        <v>122</v>
      </c>
      <c r="B1370" s="18" t="s">
        <v>484</v>
      </c>
      <c r="C1370" s="24" t="s">
        <v>499</v>
      </c>
      <c r="D1370" s="37" t="s">
        <v>501</v>
      </c>
      <c r="E1370" s="55" t="s">
        <v>123</v>
      </c>
      <c r="F1370" s="55"/>
      <c r="G1370" s="97">
        <f t="shared" si="445"/>
        <v>320.10000000000002</v>
      </c>
      <c r="H1370" s="97">
        <f t="shared" si="445"/>
        <v>0</v>
      </c>
      <c r="I1370" s="12">
        <f t="shared" si="433"/>
        <v>320.10000000000002</v>
      </c>
      <c r="J1370" s="97">
        <f t="shared" si="445"/>
        <v>0</v>
      </c>
      <c r="K1370" s="97">
        <f t="shared" si="445"/>
        <v>0</v>
      </c>
    </row>
    <row r="1371" spans="1:11" s="50" customFormat="1">
      <c r="A1371" s="45" t="s">
        <v>161</v>
      </c>
      <c r="B1371" s="18" t="s">
        <v>484</v>
      </c>
      <c r="C1371" s="24" t="s">
        <v>499</v>
      </c>
      <c r="D1371" s="37" t="s">
        <v>501</v>
      </c>
      <c r="E1371" s="55" t="s">
        <v>162</v>
      </c>
      <c r="F1371" s="55"/>
      <c r="G1371" s="97">
        <f t="shared" ref="G1371:K1371" si="446">G1372+G1373</f>
        <v>320.10000000000002</v>
      </c>
      <c r="H1371" s="97">
        <f t="shared" si="446"/>
        <v>0</v>
      </c>
      <c r="I1371" s="12">
        <f t="shared" si="433"/>
        <v>320.10000000000002</v>
      </c>
      <c r="J1371" s="97">
        <f t="shared" si="446"/>
        <v>0</v>
      </c>
      <c r="K1371" s="97">
        <f t="shared" si="446"/>
        <v>0</v>
      </c>
    </row>
    <row r="1372" spans="1:11" s="50" customFormat="1">
      <c r="A1372" s="23" t="s">
        <v>16</v>
      </c>
      <c r="B1372" s="18" t="s">
        <v>484</v>
      </c>
      <c r="C1372" s="24" t="s">
        <v>499</v>
      </c>
      <c r="D1372" s="37" t="s">
        <v>501</v>
      </c>
      <c r="E1372" s="55" t="s">
        <v>162</v>
      </c>
      <c r="F1372" s="55" t="s">
        <v>17</v>
      </c>
      <c r="G1372" s="22">
        <v>320.10000000000002</v>
      </c>
      <c r="H1372" s="22">
        <v>0</v>
      </c>
      <c r="I1372" s="12">
        <f t="shared" si="433"/>
        <v>320.10000000000002</v>
      </c>
      <c r="J1372" s="22"/>
      <c r="K1372" s="26"/>
    </row>
    <row r="1373" spans="1:11" s="50" customFormat="1">
      <c r="A1373" s="23" t="s">
        <v>18</v>
      </c>
      <c r="B1373" s="18" t="s">
        <v>484</v>
      </c>
      <c r="C1373" s="24" t="s">
        <v>499</v>
      </c>
      <c r="D1373" s="37" t="s">
        <v>501</v>
      </c>
      <c r="E1373" s="55" t="s">
        <v>162</v>
      </c>
      <c r="F1373" s="55" t="s">
        <v>10</v>
      </c>
      <c r="G1373" s="21"/>
      <c r="H1373" s="21"/>
      <c r="I1373" s="12">
        <f t="shared" si="433"/>
        <v>0</v>
      </c>
      <c r="J1373" s="21"/>
      <c r="K1373" s="26"/>
    </row>
    <row r="1374" spans="1:11" ht="14.25" customHeight="1">
      <c r="A1374" s="67" t="s">
        <v>502</v>
      </c>
      <c r="B1374" s="101" t="s">
        <v>503</v>
      </c>
      <c r="C1374" s="55" t="s">
        <v>504</v>
      </c>
      <c r="D1374" s="55"/>
      <c r="E1374" s="55"/>
      <c r="F1374" s="55"/>
      <c r="G1374" s="97">
        <f t="shared" ref="G1374:K1380" si="447">G1375</f>
        <v>0</v>
      </c>
      <c r="H1374" s="97">
        <f t="shared" si="447"/>
        <v>0</v>
      </c>
      <c r="I1374" s="12">
        <f t="shared" si="433"/>
        <v>0</v>
      </c>
      <c r="J1374" s="97">
        <f t="shared" si="447"/>
        <v>4205.1000000000004</v>
      </c>
      <c r="K1374" s="97">
        <f t="shared" si="447"/>
        <v>9000</v>
      </c>
    </row>
    <row r="1375" spans="1:11">
      <c r="A1375" s="13" t="s">
        <v>276</v>
      </c>
      <c r="B1375" s="101" t="s">
        <v>503</v>
      </c>
      <c r="C1375" s="55" t="s">
        <v>504</v>
      </c>
      <c r="D1375" s="55"/>
      <c r="E1375" s="55"/>
      <c r="F1375" s="55" t="s">
        <v>17</v>
      </c>
      <c r="G1375" s="97">
        <f t="shared" si="447"/>
        <v>0</v>
      </c>
      <c r="H1375" s="97"/>
      <c r="I1375" s="12">
        <f t="shared" si="433"/>
        <v>0</v>
      </c>
      <c r="J1375" s="97">
        <f t="shared" si="447"/>
        <v>4205.1000000000004</v>
      </c>
      <c r="K1375" s="97">
        <f t="shared" si="447"/>
        <v>9000</v>
      </c>
    </row>
    <row r="1376" spans="1:11">
      <c r="A1376" s="21" t="s">
        <v>505</v>
      </c>
      <c r="B1376" s="101" t="s">
        <v>503</v>
      </c>
      <c r="C1376" s="55" t="s">
        <v>504</v>
      </c>
      <c r="D1376" s="55"/>
      <c r="E1376" s="55"/>
      <c r="F1376" s="55"/>
      <c r="G1376" s="97">
        <f t="shared" si="447"/>
        <v>0</v>
      </c>
      <c r="H1376" s="97">
        <f t="shared" si="447"/>
        <v>0</v>
      </c>
      <c r="I1376" s="12">
        <f t="shared" si="433"/>
        <v>0</v>
      </c>
      <c r="J1376" s="97">
        <f t="shared" si="447"/>
        <v>4205.1000000000004</v>
      </c>
      <c r="K1376" s="97">
        <f t="shared" si="447"/>
        <v>9000</v>
      </c>
    </row>
    <row r="1377" spans="1:11" ht="26.25" customHeight="1">
      <c r="A1377" s="17" t="s">
        <v>25</v>
      </c>
      <c r="B1377" s="101" t="s">
        <v>503</v>
      </c>
      <c r="C1377" s="55" t="s">
        <v>504</v>
      </c>
      <c r="D1377" s="55" t="s">
        <v>26</v>
      </c>
      <c r="E1377" s="55"/>
      <c r="F1377" s="55"/>
      <c r="G1377" s="97">
        <f t="shared" si="447"/>
        <v>0</v>
      </c>
      <c r="H1377" s="97">
        <f t="shared" si="447"/>
        <v>0</v>
      </c>
      <c r="I1377" s="12">
        <f t="shared" si="433"/>
        <v>0</v>
      </c>
      <c r="J1377" s="97">
        <f t="shared" si="447"/>
        <v>4205.1000000000004</v>
      </c>
      <c r="K1377" s="97">
        <f t="shared" si="447"/>
        <v>9000</v>
      </c>
    </row>
    <row r="1378" spans="1:11">
      <c r="A1378" s="21" t="s">
        <v>505</v>
      </c>
      <c r="B1378" s="101" t="s">
        <v>503</v>
      </c>
      <c r="C1378" s="55" t="s">
        <v>504</v>
      </c>
      <c r="D1378" s="100">
        <v>6500099990</v>
      </c>
      <c r="E1378" s="55"/>
      <c r="F1378" s="55"/>
      <c r="G1378" s="97">
        <f t="shared" si="447"/>
        <v>0</v>
      </c>
      <c r="H1378" s="97">
        <f t="shared" si="447"/>
        <v>0</v>
      </c>
      <c r="I1378" s="12">
        <f t="shared" si="433"/>
        <v>0</v>
      </c>
      <c r="J1378" s="97">
        <f t="shared" si="447"/>
        <v>4205.1000000000004</v>
      </c>
      <c r="K1378" s="97">
        <f t="shared" si="447"/>
        <v>9000</v>
      </c>
    </row>
    <row r="1379" spans="1:11">
      <c r="A1379" s="21" t="s">
        <v>56</v>
      </c>
      <c r="B1379" s="101" t="s">
        <v>503</v>
      </c>
      <c r="C1379" s="55" t="s">
        <v>504</v>
      </c>
      <c r="D1379" s="100">
        <v>6500099990</v>
      </c>
      <c r="E1379" s="55" t="s">
        <v>57</v>
      </c>
      <c r="F1379" s="55"/>
      <c r="G1379" s="97">
        <f t="shared" si="447"/>
        <v>0</v>
      </c>
      <c r="H1379" s="97">
        <f t="shared" si="447"/>
        <v>0</v>
      </c>
      <c r="I1379" s="12">
        <f t="shared" si="433"/>
        <v>0</v>
      </c>
      <c r="J1379" s="97">
        <f t="shared" si="447"/>
        <v>4205.1000000000004</v>
      </c>
      <c r="K1379" s="97">
        <f t="shared" si="447"/>
        <v>9000</v>
      </c>
    </row>
    <row r="1380" spans="1:11">
      <c r="A1380" s="101" t="s">
        <v>65</v>
      </c>
      <c r="B1380" s="101" t="s">
        <v>503</v>
      </c>
      <c r="C1380" s="55" t="s">
        <v>504</v>
      </c>
      <c r="D1380" s="100">
        <v>6500099990</v>
      </c>
      <c r="E1380" s="55" t="s">
        <v>66</v>
      </c>
      <c r="F1380" s="55"/>
      <c r="G1380" s="97">
        <f t="shared" si="447"/>
        <v>0</v>
      </c>
      <c r="H1380" s="97">
        <f t="shared" si="447"/>
        <v>0</v>
      </c>
      <c r="I1380" s="12">
        <f t="shared" si="433"/>
        <v>0</v>
      </c>
      <c r="J1380" s="97">
        <f t="shared" si="447"/>
        <v>4205.1000000000004</v>
      </c>
      <c r="K1380" s="97">
        <f t="shared" si="447"/>
        <v>9000</v>
      </c>
    </row>
    <row r="1381" spans="1:11">
      <c r="A1381" s="101" t="s">
        <v>276</v>
      </c>
      <c r="B1381" s="101" t="s">
        <v>503</v>
      </c>
      <c r="C1381" s="55" t="s">
        <v>504</v>
      </c>
      <c r="D1381" s="100">
        <v>6500099990</v>
      </c>
      <c r="E1381" s="55" t="s">
        <v>66</v>
      </c>
      <c r="F1381" s="55" t="s">
        <v>17</v>
      </c>
      <c r="G1381" s="22">
        <f>'[1]Бюджет 2025 г 1 чтение'!$H$711</f>
        <v>0</v>
      </c>
      <c r="H1381" s="22"/>
      <c r="I1381" s="12">
        <f t="shared" si="433"/>
        <v>0</v>
      </c>
      <c r="J1381" s="22">
        <f>'[3]Бюджет 2025 г 2 чтение'!$I$712</f>
        <v>4205.1000000000004</v>
      </c>
      <c r="K1381" s="22">
        <f>'[3]Бюджет 2025 г 2 чтение'!$J$712</f>
        <v>9000</v>
      </c>
    </row>
    <row r="1382" spans="1:11" ht="15" hidden="1" customHeight="1">
      <c r="A1382" s="101" t="s">
        <v>506</v>
      </c>
      <c r="B1382" s="99" t="s">
        <v>507</v>
      </c>
      <c r="C1382" s="96" t="s">
        <v>507</v>
      </c>
      <c r="D1382" s="96" t="s">
        <v>508</v>
      </c>
      <c r="E1382" s="96" t="s">
        <v>64</v>
      </c>
      <c r="F1382" s="96" t="s">
        <v>509</v>
      </c>
      <c r="G1382" s="22"/>
      <c r="H1382" s="22"/>
      <c r="I1382" s="22"/>
      <c r="J1382" s="22"/>
      <c r="K1382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2"/>
  <sheetViews>
    <sheetView topLeftCell="A172" zoomScale="90" zoomScaleNormal="90" workbookViewId="0">
      <selection activeCell="I954" sqref="I954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9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9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9">
      <c r="A4" s="235" t="s">
        <v>693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9">
      <c r="A5" s="235" t="s">
        <v>511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9">
      <c r="A6" s="213"/>
      <c r="B6" s="213"/>
      <c r="C6" s="213"/>
      <c r="D6" s="235" t="s">
        <v>512</v>
      </c>
      <c r="E6" s="235"/>
      <c r="F6" s="235"/>
      <c r="G6" s="235"/>
      <c r="H6" s="235"/>
      <c r="I6" s="235"/>
      <c r="J6" s="235"/>
      <c r="K6" s="235"/>
    </row>
    <row r="7" spans="1:19" ht="12.75" customHeight="1">
      <c r="A7" s="235" t="s">
        <v>685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36" t="s">
        <v>665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37" t="s">
        <v>3</v>
      </c>
      <c r="B11" s="238" t="s">
        <v>4</v>
      </c>
      <c r="C11" s="238" t="s">
        <v>5</v>
      </c>
      <c r="D11" s="238" t="s">
        <v>6</v>
      </c>
      <c r="E11" s="238" t="s">
        <v>7</v>
      </c>
      <c r="F11" s="238" t="s">
        <v>8</v>
      </c>
      <c r="G11" s="231" t="s">
        <v>9</v>
      </c>
      <c r="H11" s="231"/>
      <c r="I11" s="231"/>
      <c r="J11" s="231"/>
      <c r="K11" s="231"/>
    </row>
    <row r="12" spans="1:19" ht="15" customHeight="1">
      <c r="A12" s="237"/>
      <c r="B12" s="238"/>
      <c r="C12" s="238"/>
      <c r="D12" s="238"/>
      <c r="E12" s="238"/>
      <c r="F12" s="238"/>
      <c r="G12" s="239" t="s">
        <v>571</v>
      </c>
      <c r="H12" s="240"/>
      <c r="I12" s="241"/>
      <c r="J12" s="231" t="s">
        <v>663</v>
      </c>
      <c r="K12" s="232" t="s">
        <v>666</v>
      </c>
    </row>
    <row r="13" spans="1:19" ht="18.75" hidden="1" customHeight="1">
      <c r="A13" s="237"/>
      <c r="B13" s="238"/>
      <c r="C13" s="238"/>
      <c r="D13" s="238"/>
      <c r="E13" s="238"/>
      <c r="F13" s="238"/>
      <c r="G13" s="178"/>
      <c r="H13" s="179"/>
      <c r="I13" s="179"/>
      <c r="J13" s="231"/>
      <c r="K13" s="233"/>
    </row>
    <row r="14" spans="1:19" ht="27" customHeight="1">
      <c r="A14" s="237"/>
      <c r="B14" s="238"/>
      <c r="C14" s="238"/>
      <c r="D14" s="238"/>
      <c r="E14" s="238"/>
      <c r="F14" s="238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329927.63</v>
      </c>
      <c r="H16" s="12">
        <f>H17+H18+H19+H20</f>
        <v>11020.5</v>
      </c>
      <c r="I16" s="185">
        <f>G16+H16</f>
        <v>340948.13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G21+G303+G343+G464+G571+G1021+G1147+G1271+G1348+G1374+G289</f>
        <v>329927.63</v>
      </c>
      <c r="M16" s="109">
        <f>J21+J303+J343+J464+J571+J1021+J1147+J1271+J1348+J1374</f>
        <v>289886.23000000004</v>
      </c>
      <c r="N16" s="109">
        <f>K21+K303+K343+K464+K571+K1021+K1147+K1271+K1348+K1374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G22+G344+G465+G572+G1022+G1148+G1272+G1349+G304+G1375</f>
        <v>153171.83000000002</v>
      </c>
      <c r="H17" s="12">
        <f>H22+H344+H465+H572+H1022+H1148+H1272+H1349+H304+H1375</f>
        <v>7003.4999999999991</v>
      </c>
      <c r="I17" s="185">
        <f>G17+H17</f>
        <v>160175.33000000002</v>
      </c>
      <c r="J17" s="12">
        <f>J22+J344+J465+J572+J1022+J1148+J1272+J1349+J304+J1375</f>
        <v>134156.03</v>
      </c>
      <c r="K17" s="12">
        <f>K22+K344+K465+K572+K1022+K1148+K1272+K1349+K304+K1375</f>
        <v>141221.03000000003</v>
      </c>
      <c r="L17" s="109">
        <f>G22+G304+G344+G465+G572+G1022+G1148+G1272+G1375</f>
        <v>152851.72999999998</v>
      </c>
      <c r="M17" s="109">
        <f>J22+J304+J344+J465+J572+J1022+J1148+J1272+J1375</f>
        <v>134156.03</v>
      </c>
      <c r="N17" s="109">
        <f>K22+K304+K344+K465+K572+K1022+K1148+K1272+K1375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G23+G345+G466+G573+G1023+G1149+G1273+G1350</f>
        <v>141569.80000000002</v>
      </c>
      <c r="H18" s="12">
        <f>H23+H345+H466+H573+H1023+H1149+H1273+H1350</f>
        <v>4017</v>
      </c>
      <c r="I18" s="185">
        <f t="shared" ref="I18:I81" si="1">G18+H18</f>
        <v>145586.80000000002</v>
      </c>
      <c r="J18" s="12">
        <f>J23+J345+J466+J573+J1023+J1149+J1273+J1350</f>
        <v>138017.60000000001</v>
      </c>
      <c r="K18" s="12">
        <f>K23+K345+K466+K573+K1023+K1149+K1273+K1350</f>
        <v>137683.10000000003</v>
      </c>
      <c r="L18" s="109">
        <f>G345+G466+G573+G1023+G1149+G1273+G1350+G23</f>
        <v>141569.80000000002</v>
      </c>
      <c r="M18" s="109">
        <f>J345+J466+J573+J1023+J1149+J1273+J1350+J23</f>
        <v>138017.60000000003</v>
      </c>
      <c r="N18" s="109">
        <f>K345+K466+K573+K1023+K1149+K1273+K1350+K23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G24+G290+G346+G467+G574+G1024+G1150</f>
        <v>35186</v>
      </c>
      <c r="H19" s="12">
        <f>H24+H290+H346+H467+H574+H1024+H1150</f>
        <v>0</v>
      </c>
      <c r="I19" s="185">
        <f t="shared" si="1"/>
        <v>35186</v>
      </c>
      <c r="J19" s="12">
        <f>J24+J290+J346+J467+J574+J1024+J1150</f>
        <v>19358.8</v>
      </c>
      <c r="K19" s="12">
        <f>K24+K290+K346+K467+K574+K1024+K1150</f>
        <v>19310.8</v>
      </c>
      <c r="L19" s="109">
        <f>G24+G346+G467+G574+G1024+G1150+G290</f>
        <v>35186.000000000007</v>
      </c>
      <c r="M19" s="109">
        <f>J24+J346+J467+J574+J1024+J1150+J290</f>
        <v>19358.8</v>
      </c>
      <c r="N19" s="109">
        <f>K24+K346+K467+K574+K1024+K1150+K290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G468+G575+G1025</f>
        <v>0</v>
      </c>
      <c r="H20" s="12">
        <f>H468+H575+H1025</f>
        <v>0</v>
      </c>
      <c r="I20" s="12">
        <f t="shared" si="1"/>
        <v>0</v>
      </c>
      <c r="J20" s="12">
        <f>J468+J575+J1025</f>
        <v>0</v>
      </c>
      <c r="K20" s="12">
        <f>K468+K575+K1025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32110.43</v>
      </c>
      <c r="H21" s="15">
        <f>H22+H23+H24</f>
        <v>991</v>
      </c>
      <c r="I21" s="12">
        <f t="shared" si="1"/>
        <v>33101.43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32110.430000000004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G30+G40+G46+G66+G96+G114+G117+G130+G142+G153+G159+G162+G168+G171+G175+G178+G181+G191+G195+G198+G201+G205+G209+G213+G122+G70+G119+G164+G81+G84+G220+G90+G145+G89+G256+G216+G110+G262+G268+G273+G278+G283+G288+G246+G251+G138</f>
        <v>30801.83</v>
      </c>
      <c r="H22" s="15">
        <f>H30+H40+H46+H66+H96+H114+H117+H130+H142+H153+H159+H162+H168+H171+H175+H178+H181+H191+H195+H198+H201+H205+H209+H213+H122+H70+H119+H164+H81+H84+H220+H90+H145+H89+H256+H216+H110+H262+H268+H273+H278+H283+H288+H246+H251+H138</f>
        <v>991</v>
      </c>
      <c r="I22" s="12">
        <f t="shared" si="1"/>
        <v>31792.83</v>
      </c>
      <c r="J22" s="15">
        <f>J30+J40+J46+J66+J96+J114+J117+J130+J142+J153+J159+J162+J168+J171+J175+J178+J181+J191+J195+J198+J201+J205+J209+J213+J122+J70+J119+J164+J81+J84+J220+J90+J145+J89+J256+J216+J110+J262+J268+J273+J278+J283+J288+J246+J251+J138</f>
        <v>26101.03</v>
      </c>
      <c r="K22" s="15">
        <f>K30+K40+K46+K66+K96+K114+K117+K130+K142+K153+K159+K162+K168+K171+K175+K178+K181+K191+K195+K198+K201+K205+K209+K213+K122+K70+K119+K164+K81+K84+K220+K90+K145+K89+K256+K216+K110+K262+K268+K273+K278+K283+K288+K246+K251+K138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G227+G231+G234+G224+G238+G241</f>
        <v>1305.5999999999999</v>
      </c>
      <c r="H23" s="15">
        <f>H227+H231+H234+H224+H238+H241</f>
        <v>0</v>
      </c>
      <c r="I23" s="12">
        <f t="shared" si="1"/>
        <v>1305.5999999999999</v>
      </c>
      <c r="J23" s="15">
        <f t="shared" ref="J23:K23" si="4">J227+J231+J234+J224+J238+J241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17</v>
      </c>
      <c r="I25" s="12">
        <f t="shared" si="1"/>
        <v>1463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17</v>
      </c>
      <c r="I26" s="12">
        <f t="shared" si="1"/>
        <v>1463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17</v>
      </c>
      <c r="I27" s="12">
        <f t="shared" si="1"/>
        <v>1463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17</v>
      </c>
      <c r="I28" s="12">
        <f t="shared" si="1"/>
        <v>1463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17</v>
      </c>
      <c r="I29" s="12">
        <f t="shared" si="1"/>
        <v>1463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>
        <f>'[5]Поправки июнь'!$I$32</f>
        <v>17</v>
      </c>
      <c r="I30" s="12">
        <f t="shared" si="1"/>
        <v>1463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11893.4</v>
      </c>
      <c r="H41" s="15">
        <f t="shared" si="10"/>
        <v>76.3</v>
      </c>
      <c r="I41" s="12">
        <f t="shared" si="1"/>
        <v>11969.699999999999</v>
      </c>
      <c r="J41" s="15">
        <f t="shared" si="10"/>
        <v>11800</v>
      </c>
      <c r="K41" s="15">
        <f t="shared" si="10"/>
        <v>11800</v>
      </c>
      <c r="L41" s="109">
        <f>G46+G66+G1009+G1146</f>
        <v>20503.400000000001</v>
      </c>
      <c r="M41" s="109">
        <f>J46+J66+J1009+J1146</f>
        <v>20090</v>
      </c>
      <c r="N41" s="109">
        <f>K46+K66+K1009+K1146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11893.4</v>
      </c>
      <c r="H42" s="15">
        <f t="shared" si="11"/>
        <v>76.3</v>
      </c>
      <c r="I42" s="12">
        <f t="shared" si="1"/>
        <v>11969.699999999999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11893.4</v>
      </c>
      <c r="H43" s="15">
        <f>H44</f>
        <v>76.3</v>
      </c>
      <c r="I43" s="12">
        <f t="shared" si="1"/>
        <v>11969.699999999999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11893.4</v>
      </c>
      <c r="H44" s="16">
        <f t="shared" si="12"/>
        <v>76.3</v>
      </c>
      <c r="I44" s="12">
        <f t="shared" si="1"/>
        <v>11969.699999999999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11893.4</v>
      </c>
      <c r="H45" s="16">
        <f t="shared" si="12"/>
        <v>76.3</v>
      </c>
      <c r="I45" s="12">
        <f t="shared" si="1"/>
        <v>11969.699999999999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11893.4</v>
      </c>
      <c r="H46" s="64">
        <f>'[5]Поправки июнь'!$I$48</f>
        <v>76.3</v>
      </c>
      <c r="I46" s="12">
        <f t="shared" si="1"/>
        <v>11969.699999999999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si="1"/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3">G83</f>
        <v>0</v>
      </c>
      <c r="H82" s="16">
        <f t="shared" si="23"/>
        <v>0</v>
      </c>
      <c r="I82" s="12">
        <f t="shared" ref="I82:I149" si="24">G82+H82</f>
        <v>0</v>
      </c>
      <c r="J82" s="16">
        <f t="shared" si="23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3"/>
        <v>0</v>
      </c>
      <c r="H83" s="16">
        <f t="shared" si="23"/>
        <v>0</v>
      </c>
      <c r="I83" s="12">
        <f t="shared" si="24"/>
        <v>0</v>
      </c>
      <c r="J83" s="16">
        <f t="shared" si="23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4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4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4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4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4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4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4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160.69999999999999</v>
      </c>
      <c r="H91" s="15">
        <f t="shared" si="27"/>
        <v>-16</v>
      </c>
      <c r="I91" s="12">
        <f t="shared" si="24"/>
        <v>144.69999999999999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160.69999999999999</v>
      </c>
      <c r="H92" s="16">
        <f t="shared" si="27"/>
        <v>-16</v>
      </c>
      <c r="I92" s="12">
        <f t="shared" si="24"/>
        <v>144.69999999999999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160.69999999999999</v>
      </c>
      <c r="H93" s="16">
        <f t="shared" si="27"/>
        <v>-16</v>
      </c>
      <c r="I93" s="12">
        <f t="shared" si="24"/>
        <v>144.69999999999999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160.69999999999999</v>
      </c>
      <c r="H94" s="16">
        <f t="shared" si="27"/>
        <v>-16</v>
      </c>
      <c r="I94" s="12">
        <f t="shared" si="24"/>
        <v>144.69999999999999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160.69999999999999</v>
      </c>
      <c r="H95" s="16">
        <f t="shared" si="27"/>
        <v>-16</v>
      </c>
      <c r="I95" s="12">
        <f t="shared" si="24"/>
        <v>144.69999999999999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160.69999999999999</v>
      </c>
      <c r="H96" s="19">
        <f>'[6]Поправки июнь'!$I$580</f>
        <v>-16</v>
      </c>
      <c r="I96" s="12">
        <f t="shared" si="24"/>
        <v>144.69999999999999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G98+G252+G257+G263+G242+G247</f>
        <v>13818.830000000002</v>
      </c>
      <c r="H97" s="15">
        <f>H98+H252+H257+H263+H242+H247</f>
        <v>913.7</v>
      </c>
      <c r="I97" s="12">
        <f t="shared" si="24"/>
        <v>14732.530000000002</v>
      </c>
      <c r="J97" s="15">
        <f>J98+J252+J257+J263+J242+J247</f>
        <v>9392.130000000001</v>
      </c>
      <c r="K97" s="15">
        <f>K98+K252+K257+K263+K242+K247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G99+G111+G127+G139+G150+G165+G172+G192+G202+G206+G210+G221+G228+G235+G217+G146+G103+G107+G135</f>
        <v>13317.030000000002</v>
      </c>
      <c r="H98" s="15">
        <f>H99+H111+H127+H139+H150+H165+H172+H192+H202+H206+H210+H221+H228+H235+H217+H146+H103+H107+H135</f>
        <v>913.7</v>
      </c>
      <c r="I98" s="12">
        <f t="shared" si="24"/>
        <v>14230.730000000003</v>
      </c>
      <c r="J98" s="15">
        <f>J99+J111+J127+J139+J150+J165+J172+J192+J202+J206+J210+J221+J228+J235+J217+J146+J103+J107+J135</f>
        <v>9366.130000000001</v>
      </c>
      <c r="K98" s="15">
        <f>K99+K111+K127+K139+K150+K165+K172+K192+K202+K206+K210+K221+K228+K235+K217+K146+K103+K107+K135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4"/>
        <v>0</v>
      </c>
      <c r="J99" s="16">
        <f t="shared" si="28"/>
        <v>0</v>
      </c>
      <c r="K99" s="16">
        <f t="shared" si="28"/>
        <v>0</v>
      </c>
    </row>
    <row r="100" spans="1:11" ht="24" hidden="1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4"/>
        <v>0</v>
      </c>
      <c r="J100" s="16">
        <f t="shared" si="28"/>
        <v>0</v>
      </c>
      <c r="K100" s="16">
        <f t="shared" si="28"/>
        <v>0</v>
      </c>
    </row>
    <row r="101" spans="1:11" ht="36" hidden="1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4"/>
        <v>0</v>
      </c>
      <c r="J101" s="16">
        <f t="shared" si="28"/>
        <v>0</v>
      </c>
      <c r="K101" s="16">
        <f t="shared" si="28"/>
        <v>0</v>
      </c>
    </row>
    <row r="102" spans="1:11" hidden="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4"/>
        <v>0</v>
      </c>
      <c r="J102" s="20"/>
      <c r="K102" s="26"/>
    </row>
    <row r="103" spans="1:11" ht="216.75" hidden="1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4"/>
        <v>0</v>
      </c>
      <c r="J103" s="16">
        <f t="shared" ref="J103:K105" si="30">J104</f>
        <v>0</v>
      </c>
      <c r="K103" s="16">
        <f t="shared" si="30"/>
        <v>0</v>
      </c>
    </row>
    <row r="104" spans="1:11" ht="38.25" hidden="1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4"/>
        <v>0</v>
      </c>
      <c r="J104" s="16">
        <f t="shared" si="30"/>
        <v>0</v>
      </c>
      <c r="K104" s="16">
        <f t="shared" si="30"/>
        <v>0</v>
      </c>
    </row>
    <row r="105" spans="1:11" hidden="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4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938.7</v>
      </c>
      <c r="H107" s="16">
        <f t="shared" si="31"/>
        <v>0</v>
      </c>
      <c r="I107" s="12">
        <f t="shared" si="24"/>
        <v>938.7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938.7</v>
      </c>
      <c r="H108" s="16">
        <f t="shared" si="31"/>
        <v>0</v>
      </c>
      <c r="I108" s="12">
        <f t="shared" si="24"/>
        <v>938.7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938.7</v>
      </c>
      <c r="H109" s="16">
        <f t="shared" si="31"/>
        <v>0</v>
      </c>
      <c r="I109" s="12">
        <f t="shared" si="24"/>
        <v>938.7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v>938.7</v>
      </c>
      <c r="H110" s="16">
        <v>0</v>
      </c>
      <c r="I110" s="12">
        <f t="shared" si="24"/>
        <v>938.7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4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4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4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4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4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4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4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4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4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4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4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4"/>
        <v>7</v>
      </c>
      <c r="J122" s="20"/>
      <c r="K122" s="19"/>
    </row>
    <row r="123" spans="1:11" ht="36" hidden="1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4"/>
        <v>0</v>
      </c>
      <c r="J123" s="15">
        <f t="shared" si="39"/>
        <v>0</v>
      </c>
      <c r="K123" s="26"/>
    </row>
    <row r="124" spans="1:11" ht="28.5" hidden="1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4"/>
        <v>0</v>
      </c>
      <c r="J124" s="16">
        <f t="shared" si="39"/>
        <v>0</v>
      </c>
      <c r="K124" s="26"/>
    </row>
    <row r="125" spans="1:11" ht="36" hidden="1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4"/>
        <v>0</v>
      </c>
      <c r="J125" s="16">
        <f t="shared" si="39"/>
        <v>0</v>
      </c>
      <c r="K125" s="26"/>
    </row>
    <row r="126" spans="1:11" hidden="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4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4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4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4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4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 hidden="1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4"/>
        <v>0</v>
      </c>
      <c r="J131" s="15">
        <f t="shared" si="41"/>
        <v>0</v>
      </c>
      <c r="K131" s="26"/>
    </row>
    <row r="132" spans="1:11" ht="25.5" hidden="1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4"/>
        <v>0</v>
      </c>
      <c r="J132" s="16">
        <f t="shared" si="41"/>
        <v>0</v>
      </c>
      <c r="K132" s="26"/>
    </row>
    <row r="133" spans="1:11" ht="36" hidden="1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4"/>
        <v>0</v>
      </c>
      <c r="J133" s="16">
        <f t="shared" si="41"/>
        <v>0</v>
      </c>
      <c r="K133" s="26"/>
    </row>
    <row r="134" spans="1:11" hidden="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4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239.3</v>
      </c>
      <c r="H135" s="154">
        <f t="shared" ref="H135:K137" si="42">H136</f>
        <v>16</v>
      </c>
      <c r="I135" s="185">
        <f t="shared" si="24"/>
        <v>255.3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239.3</v>
      </c>
      <c r="H136" s="154">
        <f t="shared" si="42"/>
        <v>16</v>
      </c>
      <c r="I136" s="185">
        <f t="shared" si="24"/>
        <v>255.3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239.3</v>
      </c>
      <c r="H137" s="154">
        <f t="shared" si="42"/>
        <v>16</v>
      </c>
      <c r="I137" s="185">
        <f t="shared" si="24"/>
        <v>255.3</v>
      </c>
      <c r="J137" s="154">
        <f t="shared" si="42"/>
        <v>0</v>
      </c>
      <c r="K137" s="154">
        <f t="shared" si="42"/>
        <v>0</v>
      </c>
    </row>
    <row r="138" spans="1:11" s="222" customFormat="1">
      <c r="A138" s="140" t="s">
        <v>16</v>
      </c>
      <c r="B138" s="134" t="s">
        <v>22</v>
      </c>
      <c r="C138" s="134" t="s">
        <v>68</v>
      </c>
      <c r="D138" s="217" t="s">
        <v>63</v>
      </c>
      <c r="E138" s="134" t="s">
        <v>53</v>
      </c>
      <c r="F138" s="134" t="s">
        <v>17</v>
      </c>
      <c r="G138" s="218">
        <v>239.3</v>
      </c>
      <c r="H138" s="218">
        <f>'[6]Поправки июнь'!$I$117</f>
        <v>16</v>
      </c>
      <c r="I138" s="219">
        <f t="shared" si="24"/>
        <v>255.3</v>
      </c>
      <c r="J138" s="220"/>
      <c r="K138" s="221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4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4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4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4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4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4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4"/>
        <v>0</v>
      </c>
      <c r="J146" s="16">
        <f t="shared" si="46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4"/>
        <v>0</v>
      </c>
      <c r="J147" s="16">
        <f t="shared" si="46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4"/>
        <v>0</v>
      </c>
      <c r="J148" s="16">
        <f t="shared" si="46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si="24"/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6690.1</v>
      </c>
      <c r="H150" s="16">
        <f>H151+H154+H157+H160</f>
        <v>347</v>
      </c>
      <c r="I150" s="12">
        <f t="shared" ref="I150:I216" si="47">G150+H150</f>
        <v>7037.1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2994</v>
      </c>
      <c r="H151" s="16">
        <f t="shared" si="49"/>
        <v>17</v>
      </c>
      <c r="I151" s="12">
        <f t="shared" si="47"/>
        <v>3011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2994</v>
      </c>
      <c r="H152" s="16">
        <f t="shared" si="49"/>
        <v>17</v>
      </c>
      <c r="I152" s="12">
        <f t="shared" si="47"/>
        <v>3011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2994</v>
      </c>
      <c r="H153" s="64">
        <f>'[5]Поправки июнь'!$I$137</f>
        <v>17</v>
      </c>
      <c r="I153" s="12">
        <f t="shared" si="47"/>
        <v>3011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3646.1</v>
      </c>
      <c r="H157" s="16">
        <f t="shared" si="50"/>
        <v>330</v>
      </c>
      <c r="I157" s="12">
        <f t="shared" si="47"/>
        <v>3976.1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3646.1</v>
      </c>
      <c r="H158" s="16">
        <f t="shared" si="50"/>
        <v>330</v>
      </c>
      <c r="I158" s="12">
        <f t="shared" si="47"/>
        <v>3976.1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3646.1</v>
      </c>
      <c r="H159" s="64">
        <f>'[5]Поправки июнь'!$I$140</f>
        <v>330</v>
      </c>
      <c r="I159" s="12">
        <f t="shared" si="47"/>
        <v>3976.1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G173+G176+G189+G179</f>
        <v>948</v>
      </c>
      <c r="H172" s="16">
        <f>H173+H176+H189+H179</f>
        <v>0</v>
      </c>
      <c r="I172" s="16">
        <f>I173+I176+I189+I179</f>
        <v>948</v>
      </c>
      <c r="J172" s="16">
        <f>J173+J176+J189</f>
        <v>902.3</v>
      </c>
      <c r="K172" s="16">
        <f>K173+K176+K189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88</v>
      </c>
      <c r="H176" s="16">
        <f t="shared" si="58"/>
        <v>-0.3</v>
      </c>
      <c r="I176" s="12">
        <f t="shared" si="47"/>
        <v>87.7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88</v>
      </c>
      <c r="H177" s="16">
        <f t="shared" si="58"/>
        <v>-0.3</v>
      </c>
      <c r="I177" s="12">
        <f t="shared" si="47"/>
        <v>87.7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'[6]Поправки июнь'!$I$755</f>
        <v>-0.3</v>
      </c>
      <c r="I178" s="12">
        <f t="shared" si="47"/>
        <v>87.7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>
      <c r="A179" s="17" t="s">
        <v>56</v>
      </c>
      <c r="B179" s="18" t="s">
        <v>22</v>
      </c>
      <c r="C179" s="18" t="s">
        <v>68</v>
      </c>
      <c r="D179" s="30" t="s">
        <v>96</v>
      </c>
      <c r="E179" s="18" t="s">
        <v>57</v>
      </c>
      <c r="F179" s="18"/>
      <c r="G179" s="64">
        <f>G180</f>
        <v>0</v>
      </c>
      <c r="H179" s="64">
        <f>H180</f>
        <v>0.3</v>
      </c>
      <c r="I179" s="12">
        <f t="shared" si="47"/>
        <v>0.3</v>
      </c>
      <c r="J179" s="22"/>
      <c r="K179" s="22"/>
    </row>
    <row r="180" spans="1:11">
      <c r="A180" s="17" t="s">
        <v>79</v>
      </c>
      <c r="B180" s="18" t="s">
        <v>22</v>
      </c>
      <c r="C180" s="18" t="s">
        <v>68</v>
      </c>
      <c r="D180" s="30" t="s">
        <v>96</v>
      </c>
      <c r="E180" s="18" t="s">
        <v>80</v>
      </c>
      <c r="F180" s="18"/>
      <c r="G180" s="64">
        <f>G181</f>
        <v>0</v>
      </c>
      <c r="H180" s="64">
        <f>H181</f>
        <v>0.3</v>
      </c>
      <c r="I180" s="12">
        <f t="shared" si="47"/>
        <v>0.3</v>
      </c>
      <c r="J180" s="22"/>
      <c r="K180" s="22"/>
    </row>
    <row r="181" spans="1:11">
      <c r="A181" s="214" t="s">
        <v>81</v>
      </c>
      <c r="B181" s="18" t="s">
        <v>22</v>
      </c>
      <c r="C181" s="18" t="s">
        <v>68</v>
      </c>
      <c r="D181" s="30" t="s">
        <v>96</v>
      </c>
      <c r="E181" s="18" t="s">
        <v>80</v>
      </c>
      <c r="F181" s="18" t="s">
        <v>17</v>
      </c>
      <c r="G181" s="64"/>
      <c r="H181" s="64">
        <v>0.3</v>
      </c>
      <c r="I181" s="12">
        <f t="shared" si="47"/>
        <v>0.3</v>
      </c>
      <c r="J181" s="22"/>
      <c r="K181" s="22"/>
    </row>
    <row r="182" spans="1:11" ht="60" hidden="1">
      <c r="A182" s="33" t="s">
        <v>97</v>
      </c>
      <c r="B182" s="34" t="s">
        <v>22</v>
      </c>
      <c r="C182" s="34" t="s">
        <v>68</v>
      </c>
      <c r="D182" s="30" t="s">
        <v>96</v>
      </c>
      <c r="E182" s="34"/>
      <c r="F182" s="34"/>
      <c r="G182" s="36">
        <f>G183+G186+G189</f>
        <v>0</v>
      </c>
      <c r="H182" s="36">
        <f>H183+H186+H189</f>
        <v>0</v>
      </c>
      <c r="I182" s="12">
        <f t="shared" si="47"/>
        <v>0</v>
      </c>
      <c r="J182" s="36">
        <f>J183+J186+J189</f>
        <v>0</v>
      </c>
      <c r="K182" s="26"/>
    </row>
    <row r="183" spans="1:11" ht="75" hidden="1" customHeight="1">
      <c r="A183" s="17" t="s">
        <v>29</v>
      </c>
      <c r="B183" s="18" t="s">
        <v>22</v>
      </c>
      <c r="C183" s="18" t="s">
        <v>68</v>
      </c>
      <c r="D183" s="30" t="s">
        <v>96</v>
      </c>
      <c r="E183" s="18" t="s">
        <v>30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24" hidden="1">
      <c r="A184" s="17" t="s">
        <v>31</v>
      </c>
      <c r="B184" s="18" t="s">
        <v>22</v>
      </c>
      <c r="C184" s="18" t="s">
        <v>68</v>
      </c>
      <c r="D184" s="30" t="s">
        <v>96</v>
      </c>
      <c r="E184" s="18" t="s">
        <v>32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32</v>
      </c>
      <c r="F185" s="18" t="s">
        <v>17</v>
      </c>
      <c r="G185" s="19"/>
      <c r="H185" s="19"/>
      <c r="I185" s="12">
        <f t="shared" si="47"/>
        <v>0</v>
      </c>
      <c r="J185" s="20"/>
      <c r="K185" s="26"/>
    </row>
    <row r="186" spans="1:11" ht="27" hidden="1" customHeight="1">
      <c r="A186" s="17" t="s">
        <v>44</v>
      </c>
      <c r="B186" s="18" t="s">
        <v>22</v>
      </c>
      <c r="C186" s="18" t="s">
        <v>68</v>
      </c>
      <c r="D186" s="30" t="s">
        <v>96</v>
      </c>
      <c r="E186" s="18" t="s">
        <v>45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36" hidden="1">
      <c r="A187" s="17" t="s">
        <v>46</v>
      </c>
      <c r="B187" s="18" t="s">
        <v>22</v>
      </c>
      <c r="C187" s="18" t="s">
        <v>68</v>
      </c>
      <c r="D187" s="30" t="s">
        <v>96</v>
      </c>
      <c r="E187" s="18" t="s">
        <v>53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 hidden="1">
      <c r="A188" s="17" t="s">
        <v>16</v>
      </c>
      <c r="B188" s="18" t="s">
        <v>22</v>
      </c>
      <c r="C188" s="18" t="s">
        <v>68</v>
      </c>
      <c r="D188" s="30" t="s">
        <v>96</v>
      </c>
      <c r="E188" s="18" t="s">
        <v>53</v>
      </c>
      <c r="F188" s="18" t="s">
        <v>17</v>
      </c>
      <c r="G188" s="26"/>
      <c r="H188" s="26"/>
      <c r="I188" s="12">
        <f t="shared" si="47"/>
        <v>0</v>
      </c>
      <c r="J188" s="20"/>
      <c r="K188" s="26"/>
    </row>
    <row r="189" spans="1:11" hidden="1">
      <c r="A189" s="17" t="s">
        <v>56</v>
      </c>
      <c r="B189" s="18" t="s">
        <v>22</v>
      </c>
      <c r="C189" s="18" t="s">
        <v>68</v>
      </c>
      <c r="D189" s="30" t="s">
        <v>96</v>
      </c>
      <c r="E189" s="18" t="s">
        <v>57</v>
      </c>
      <c r="F189" s="18"/>
      <c r="G189" s="16">
        <f>G190</f>
        <v>0</v>
      </c>
      <c r="H189" s="16">
        <f>H190</f>
        <v>0</v>
      </c>
      <c r="I189" s="12">
        <f t="shared" si="47"/>
        <v>0</v>
      </c>
      <c r="J189" s="16">
        <f>J190</f>
        <v>0</v>
      </c>
      <c r="K189" s="26"/>
    </row>
    <row r="190" spans="1:11" ht="12.75" hidden="1" customHeight="1">
      <c r="A190" s="17" t="s">
        <v>79</v>
      </c>
      <c r="B190" s="18" t="s">
        <v>22</v>
      </c>
      <c r="C190" s="18" t="s">
        <v>68</v>
      </c>
      <c r="D190" s="30" t="s">
        <v>96</v>
      </c>
      <c r="E190" s="18" t="s">
        <v>80</v>
      </c>
      <c r="F190" s="18"/>
      <c r="G190" s="16">
        <f>G191</f>
        <v>0</v>
      </c>
      <c r="H190" s="16">
        <f>H191</f>
        <v>0</v>
      </c>
      <c r="I190" s="12">
        <f t="shared" si="47"/>
        <v>0</v>
      </c>
      <c r="J190" s="16">
        <f>J191</f>
        <v>0</v>
      </c>
      <c r="K190" s="26"/>
    </row>
    <row r="191" spans="1:11" s="186" customFormat="1" hidden="1">
      <c r="A191" s="214" t="s">
        <v>81</v>
      </c>
      <c r="B191" s="151" t="s">
        <v>22</v>
      </c>
      <c r="C191" s="151" t="s">
        <v>68</v>
      </c>
      <c r="D191" s="189" t="s">
        <v>96</v>
      </c>
      <c r="E191" s="151" t="s">
        <v>80</v>
      </c>
      <c r="F191" s="151" t="s">
        <v>17</v>
      </c>
      <c r="G191" s="154"/>
      <c r="H191" s="154"/>
      <c r="I191" s="185">
        <f t="shared" si="47"/>
        <v>0</v>
      </c>
      <c r="J191" s="155"/>
      <c r="K191" s="190"/>
    </row>
    <row r="192" spans="1:11" ht="60.75" customHeight="1">
      <c r="A192" s="33" t="s">
        <v>97</v>
      </c>
      <c r="B192" s="34" t="s">
        <v>22</v>
      </c>
      <c r="C192" s="34" t="s">
        <v>68</v>
      </c>
      <c r="D192" s="35" t="s">
        <v>98</v>
      </c>
      <c r="E192" s="34"/>
      <c r="F192" s="34"/>
      <c r="G192" s="16">
        <f>G193+G196+G199</f>
        <v>1276.53</v>
      </c>
      <c r="H192" s="16">
        <f>H193+H196+H199</f>
        <v>417.5</v>
      </c>
      <c r="I192" s="12">
        <f t="shared" si="47"/>
        <v>1694.03</v>
      </c>
      <c r="J192" s="16">
        <f t="shared" ref="J192:K192" si="59">J193+J196+J199</f>
        <v>1252.53</v>
      </c>
      <c r="K192" s="16">
        <f t="shared" si="59"/>
        <v>1252.53</v>
      </c>
    </row>
    <row r="193" spans="1:11" ht="74.25" customHeight="1">
      <c r="A193" s="17" t="s">
        <v>29</v>
      </c>
      <c r="B193" s="18" t="s">
        <v>22</v>
      </c>
      <c r="C193" s="18" t="s">
        <v>68</v>
      </c>
      <c r="D193" s="37" t="s">
        <v>98</v>
      </c>
      <c r="E193" s="18" t="s">
        <v>30</v>
      </c>
      <c r="F193" s="18"/>
      <c r="G193" s="16">
        <f t="shared" ref="G193:K194" si="60">G194</f>
        <v>786.23</v>
      </c>
      <c r="H193" s="16">
        <f t="shared" si="60"/>
        <v>336.2</v>
      </c>
      <c r="I193" s="12">
        <f t="shared" si="47"/>
        <v>1122.43</v>
      </c>
      <c r="J193" s="16">
        <f t="shared" si="60"/>
        <v>886.23</v>
      </c>
      <c r="K193" s="16">
        <f t="shared" si="60"/>
        <v>886.23</v>
      </c>
    </row>
    <row r="194" spans="1:11" ht="25.5" customHeight="1">
      <c r="A194" s="17" t="s">
        <v>31</v>
      </c>
      <c r="B194" s="18" t="s">
        <v>22</v>
      </c>
      <c r="C194" s="18" t="s">
        <v>68</v>
      </c>
      <c r="D194" s="37" t="s">
        <v>98</v>
      </c>
      <c r="E194" s="18" t="s">
        <v>32</v>
      </c>
      <c r="F194" s="18"/>
      <c r="G194" s="16">
        <f t="shared" si="60"/>
        <v>786.23</v>
      </c>
      <c r="H194" s="16">
        <f t="shared" si="60"/>
        <v>336.2</v>
      </c>
      <c r="I194" s="12">
        <f t="shared" si="47"/>
        <v>1122.43</v>
      </c>
      <c r="J194" s="16">
        <f t="shared" si="60"/>
        <v>886.23</v>
      </c>
      <c r="K194" s="16">
        <f t="shared" si="60"/>
        <v>886.23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32</v>
      </c>
      <c r="F195" s="18" t="s">
        <v>17</v>
      </c>
      <c r="G195" s="64">
        <f>'[1]Бюджет 2025 г 1 чтение'!$H$1289</f>
        <v>786.23</v>
      </c>
      <c r="H195" s="64">
        <f>'[5]Поправки июнь'!$I$1319</f>
        <v>336.2</v>
      </c>
      <c r="I195" s="12">
        <f t="shared" si="47"/>
        <v>1122.43</v>
      </c>
      <c r="J195" s="22">
        <f>'[1]Бюджет 2025 г 1 чтение'!$I$1289</f>
        <v>886.23</v>
      </c>
      <c r="K195" s="22">
        <f>'[1]Бюджет 2025 г 1 чтение'!$J$1289</f>
        <v>886.23</v>
      </c>
    </row>
    <row r="196" spans="1:11" ht="24" customHeight="1">
      <c r="A196" s="17" t="s">
        <v>44</v>
      </c>
      <c r="B196" s="18" t="s">
        <v>22</v>
      </c>
      <c r="C196" s="18" t="s">
        <v>68</v>
      </c>
      <c r="D196" s="37" t="s">
        <v>98</v>
      </c>
      <c r="E196" s="18" t="s">
        <v>45</v>
      </c>
      <c r="F196" s="18"/>
      <c r="G196" s="16">
        <f t="shared" ref="G196:K197" si="61">G197</f>
        <v>480.3</v>
      </c>
      <c r="H196" s="16">
        <f t="shared" si="61"/>
        <v>81.3</v>
      </c>
      <c r="I196" s="12">
        <f t="shared" si="47"/>
        <v>561.6</v>
      </c>
      <c r="J196" s="16">
        <f t="shared" si="61"/>
        <v>356.3</v>
      </c>
      <c r="K196" s="16">
        <f t="shared" si="61"/>
        <v>356.3</v>
      </c>
    </row>
    <row r="197" spans="1:11" ht="36">
      <c r="A197" s="17" t="s">
        <v>46</v>
      </c>
      <c r="B197" s="18" t="s">
        <v>22</v>
      </c>
      <c r="C197" s="18" t="s">
        <v>68</v>
      </c>
      <c r="D197" s="37" t="s">
        <v>98</v>
      </c>
      <c r="E197" s="18" t="s">
        <v>53</v>
      </c>
      <c r="F197" s="18"/>
      <c r="G197" s="16">
        <f t="shared" si="61"/>
        <v>480.3</v>
      </c>
      <c r="H197" s="16">
        <f t="shared" si="61"/>
        <v>81.3</v>
      </c>
      <c r="I197" s="12">
        <f t="shared" si="47"/>
        <v>561.6</v>
      </c>
      <c r="J197" s="16">
        <f t="shared" si="61"/>
        <v>356.3</v>
      </c>
      <c r="K197" s="16">
        <f t="shared" si="61"/>
        <v>356.3</v>
      </c>
    </row>
    <row r="198" spans="1:11">
      <c r="A198" s="17" t="s">
        <v>16</v>
      </c>
      <c r="B198" s="18" t="s">
        <v>22</v>
      </c>
      <c r="C198" s="18" t="s">
        <v>68</v>
      </c>
      <c r="D198" s="37" t="s">
        <v>98</v>
      </c>
      <c r="E198" s="18" t="s">
        <v>53</v>
      </c>
      <c r="F198" s="18" t="s">
        <v>17</v>
      </c>
      <c r="G198" s="64">
        <v>480.3</v>
      </c>
      <c r="H198" s="64">
        <f>'[5]Поправки июнь'!$I$1322</f>
        <v>81.3</v>
      </c>
      <c r="I198" s="12">
        <f t="shared" si="47"/>
        <v>561.6</v>
      </c>
      <c r="J198" s="22">
        <f>'[1]Бюджет 2025 г 1 чтение'!$I$1292</f>
        <v>356.3</v>
      </c>
      <c r="K198" s="22">
        <f>'[1]Бюджет 2025 г 1 чтение'!$J$1292</f>
        <v>356.3</v>
      </c>
    </row>
    <row r="199" spans="1:11" ht="18" customHeight="1">
      <c r="A199" s="17" t="s">
        <v>56</v>
      </c>
      <c r="B199" s="18" t="s">
        <v>22</v>
      </c>
      <c r="C199" s="18" t="s">
        <v>68</v>
      </c>
      <c r="D199" s="37" t="s">
        <v>98</v>
      </c>
      <c r="E199" s="18" t="s">
        <v>57</v>
      </c>
      <c r="F199" s="18"/>
      <c r="G199" s="16">
        <f t="shared" ref="G199:K200" si="62">G200</f>
        <v>10</v>
      </c>
      <c r="H199" s="16">
        <f t="shared" si="62"/>
        <v>0</v>
      </c>
      <c r="I199" s="12">
        <f t="shared" si="47"/>
        <v>10</v>
      </c>
      <c r="J199" s="16">
        <f t="shared" si="62"/>
        <v>10</v>
      </c>
      <c r="K199" s="16">
        <f t="shared" si="62"/>
        <v>10</v>
      </c>
    </row>
    <row r="200" spans="1:11" ht="15" customHeight="1">
      <c r="A200" s="17" t="s">
        <v>79</v>
      </c>
      <c r="B200" s="18" t="s">
        <v>22</v>
      </c>
      <c r="C200" s="18" t="s">
        <v>68</v>
      </c>
      <c r="D200" s="37" t="s">
        <v>98</v>
      </c>
      <c r="E200" s="18" t="s">
        <v>80</v>
      </c>
      <c r="F200" s="18"/>
      <c r="G200" s="16">
        <f t="shared" si="62"/>
        <v>10</v>
      </c>
      <c r="H200" s="16">
        <f t="shared" si="62"/>
        <v>0</v>
      </c>
      <c r="I200" s="12">
        <f t="shared" si="47"/>
        <v>10</v>
      </c>
      <c r="J200" s="16">
        <f t="shared" si="62"/>
        <v>10</v>
      </c>
      <c r="K200" s="16">
        <f t="shared" si="62"/>
        <v>10</v>
      </c>
    </row>
    <row r="201" spans="1:11">
      <c r="A201" s="17" t="s">
        <v>81</v>
      </c>
      <c r="B201" s="18" t="s">
        <v>22</v>
      </c>
      <c r="C201" s="18" t="s">
        <v>68</v>
      </c>
      <c r="D201" s="37" t="s">
        <v>98</v>
      </c>
      <c r="E201" s="18" t="s">
        <v>80</v>
      </c>
      <c r="F201" s="18" t="s">
        <v>17</v>
      </c>
      <c r="G201" s="19">
        <f>'[1]Бюджет 2025 г 1 чтение'!$H$1295</f>
        <v>10</v>
      </c>
      <c r="H201" s="19">
        <f>'[4]Поправки февраль'!$I$1325</f>
        <v>0</v>
      </c>
      <c r="I201" s="12">
        <f t="shared" si="47"/>
        <v>10</v>
      </c>
      <c r="J201" s="20">
        <f>'[1]Бюджет 2025 г 1 чтение'!$I$1295</f>
        <v>10</v>
      </c>
      <c r="K201" s="19">
        <f>'[1]Бюджет 2025 г 1 чтение'!$J$1295</f>
        <v>10</v>
      </c>
    </row>
    <row r="202" spans="1:11" ht="49.5" customHeight="1">
      <c r="A202" s="33" t="s">
        <v>99</v>
      </c>
      <c r="B202" s="34" t="s">
        <v>22</v>
      </c>
      <c r="C202" s="34" t="s">
        <v>68</v>
      </c>
      <c r="D202" s="35" t="s">
        <v>100</v>
      </c>
      <c r="E202" s="34"/>
      <c r="F202" s="34"/>
      <c r="G202" s="16">
        <f t="shared" ref="G202:K204" si="63">G203</f>
        <v>0</v>
      </c>
      <c r="H202" s="16">
        <f t="shared" si="63"/>
        <v>0</v>
      </c>
      <c r="I202" s="12">
        <f t="shared" si="47"/>
        <v>0</v>
      </c>
      <c r="J202" s="16">
        <f t="shared" si="63"/>
        <v>0</v>
      </c>
      <c r="K202" s="16">
        <f t="shared" si="63"/>
        <v>0</v>
      </c>
    </row>
    <row r="203" spans="1:11" ht="26.25" customHeight="1">
      <c r="A203" s="17" t="s">
        <v>44</v>
      </c>
      <c r="B203" s="18" t="s">
        <v>22</v>
      </c>
      <c r="C203" s="18" t="s">
        <v>68</v>
      </c>
      <c r="D203" s="37" t="s">
        <v>100</v>
      </c>
      <c r="E203" s="18" t="s">
        <v>45</v>
      </c>
      <c r="F203" s="18"/>
      <c r="G203" s="16">
        <f t="shared" si="63"/>
        <v>0</v>
      </c>
      <c r="H203" s="16">
        <f t="shared" si="63"/>
        <v>0</v>
      </c>
      <c r="I203" s="12">
        <f t="shared" si="47"/>
        <v>0</v>
      </c>
      <c r="J203" s="16">
        <f t="shared" si="63"/>
        <v>0</v>
      </c>
      <c r="K203" s="16">
        <f t="shared" si="63"/>
        <v>0</v>
      </c>
    </row>
    <row r="204" spans="1:11" ht="36">
      <c r="A204" s="17" t="s">
        <v>46</v>
      </c>
      <c r="B204" s="18" t="s">
        <v>22</v>
      </c>
      <c r="C204" s="18" t="s">
        <v>68</v>
      </c>
      <c r="D204" s="37" t="s">
        <v>100</v>
      </c>
      <c r="E204" s="18" t="s">
        <v>53</v>
      </c>
      <c r="F204" s="18"/>
      <c r="G204" s="16">
        <f t="shared" si="63"/>
        <v>0</v>
      </c>
      <c r="H204" s="16">
        <f t="shared" si="63"/>
        <v>0</v>
      </c>
      <c r="I204" s="12">
        <f t="shared" si="47"/>
        <v>0</v>
      </c>
      <c r="J204" s="16">
        <f t="shared" si="63"/>
        <v>0</v>
      </c>
      <c r="K204" s="16">
        <f t="shared" si="63"/>
        <v>0</v>
      </c>
    </row>
    <row r="205" spans="1:11">
      <c r="A205" s="17" t="s">
        <v>16</v>
      </c>
      <c r="B205" s="18" t="s">
        <v>22</v>
      </c>
      <c r="C205" s="18" t="s">
        <v>68</v>
      </c>
      <c r="D205" s="30" t="s">
        <v>100</v>
      </c>
      <c r="E205" s="18" t="s">
        <v>53</v>
      </c>
      <c r="F205" s="18" t="s">
        <v>17</v>
      </c>
      <c r="G205" s="19"/>
      <c r="H205" s="19"/>
      <c r="I205" s="12">
        <f t="shared" si="47"/>
        <v>0</v>
      </c>
      <c r="J205" s="20"/>
      <c r="K205" s="19"/>
    </row>
    <row r="206" spans="1:11" ht="47.25" customHeight="1">
      <c r="A206" s="33" t="s">
        <v>101</v>
      </c>
      <c r="B206" s="34" t="s">
        <v>22</v>
      </c>
      <c r="C206" s="34" t="s">
        <v>68</v>
      </c>
      <c r="D206" s="35" t="s">
        <v>102</v>
      </c>
      <c r="E206" s="34"/>
      <c r="F206" s="34"/>
      <c r="G206" s="16">
        <f t="shared" ref="G206:K208" si="64">G207</f>
        <v>0</v>
      </c>
      <c r="H206" s="16">
        <f t="shared" si="64"/>
        <v>0</v>
      </c>
      <c r="I206" s="12">
        <f t="shared" si="47"/>
        <v>0</v>
      </c>
      <c r="J206" s="16">
        <f t="shared" si="64"/>
        <v>0</v>
      </c>
      <c r="K206" s="16">
        <f t="shared" si="64"/>
        <v>0</v>
      </c>
    </row>
    <row r="207" spans="1:11" ht="25.5" customHeight="1">
      <c r="A207" s="17" t="s">
        <v>44</v>
      </c>
      <c r="B207" s="18" t="s">
        <v>22</v>
      </c>
      <c r="C207" s="18" t="s">
        <v>68</v>
      </c>
      <c r="D207" s="30" t="s">
        <v>102</v>
      </c>
      <c r="E207" s="18" t="s">
        <v>45</v>
      </c>
      <c r="F207" s="18"/>
      <c r="G207" s="16">
        <f t="shared" si="64"/>
        <v>0</v>
      </c>
      <c r="H207" s="16">
        <f t="shared" si="64"/>
        <v>0</v>
      </c>
      <c r="I207" s="12">
        <f t="shared" si="47"/>
        <v>0</v>
      </c>
      <c r="J207" s="16">
        <f t="shared" si="64"/>
        <v>0</v>
      </c>
      <c r="K207" s="16">
        <f t="shared" si="64"/>
        <v>0</v>
      </c>
    </row>
    <row r="208" spans="1:11" ht="36">
      <c r="A208" s="17" t="s">
        <v>46</v>
      </c>
      <c r="B208" s="18" t="s">
        <v>22</v>
      </c>
      <c r="C208" s="18" t="s">
        <v>68</v>
      </c>
      <c r="D208" s="30" t="s">
        <v>102</v>
      </c>
      <c r="E208" s="18" t="s">
        <v>53</v>
      </c>
      <c r="F208" s="18"/>
      <c r="G208" s="16">
        <f t="shared" si="64"/>
        <v>0</v>
      </c>
      <c r="H208" s="16">
        <f t="shared" si="64"/>
        <v>0</v>
      </c>
      <c r="I208" s="12">
        <f t="shared" si="47"/>
        <v>0</v>
      </c>
      <c r="J208" s="16">
        <f t="shared" si="64"/>
        <v>0</v>
      </c>
      <c r="K208" s="16">
        <f t="shared" si="64"/>
        <v>0</v>
      </c>
    </row>
    <row r="209" spans="1:11">
      <c r="A209" s="17" t="s">
        <v>16</v>
      </c>
      <c r="B209" s="18" t="s">
        <v>22</v>
      </c>
      <c r="C209" s="18" t="s">
        <v>68</v>
      </c>
      <c r="D209" s="30" t="s">
        <v>102</v>
      </c>
      <c r="E209" s="18" t="s">
        <v>53</v>
      </c>
      <c r="F209" s="18" t="s">
        <v>17</v>
      </c>
      <c r="G209" s="19"/>
      <c r="H209" s="19"/>
      <c r="I209" s="12">
        <f t="shared" si="47"/>
        <v>0</v>
      </c>
      <c r="J209" s="20"/>
      <c r="K209" s="26"/>
    </row>
    <row r="210" spans="1:11" ht="60.75" customHeight="1">
      <c r="A210" s="33" t="s">
        <v>103</v>
      </c>
      <c r="B210" s="18" t="s">
        <v>22</v>
      </c>
      <c r="C210" s="18" t="s">
        <v>68</v>
      </c>
      <c r="D210" s="30" t="s">
        <v>104</v>
      </c>
      <c r="E210" s="18"/>
      <c r="F210" s="18"/>
      <c r="G210" s="16">
        <f>G211+G214</f>
        <v>116</v>
      </c>
      <c r="H210" s="16">
        <f>H211+H214</f>
        <v>133.19999999999999</v>
      </c>
      <c r="I210" s="12">
        <f t="shared" si="47"/>
        <v>249.2</v>
      </c>
      <c r="J210" s="16">
        <f t="shared" ref="J210:K210" si="65">J211+J214</f>
        <v>156.80000000000001</v>
      </c>
      <c r="K210" s="16">
        <f t="shared" si="65"/>
        <v>156.80000000000001</v>
      </c>
    </row>
    <row r="211" spans="1:11" ht="24">
      <c r="A211" s="17" t="s">
        <v>44</v>
      </c>
      <c r="B211" s="18" t="s">
        <v>22</v>
      </c>
      <c r="C211" s="18" t="s">
        <v>68</v>
      </c>
      <c r="D211" s="30" t="s">
        <v>104</v>
      </c>
      <c r="E211" s="18" t="s">
        <v>45</v>
      </c>
      <c r="F211" s="18"/>
      <c r="G211" s="16">
        <f t="shared" ref="G211:K212" si="66">G212</f>
        <v>116</v>
      </c>
      <c r="H211" s="16">
        <f t="shared" si="66"/>
        <v>133.19999999999999</v>
      </c>
      <c r="I211" s="12">
        <f t="shared" si="47"/>
        <v>249.2</v>
      </c>
      <c r="J211" s="16">
        <f t="shared" si="66"/>
        <v>156.80000000000001</v>
      </c>
      <c r="K211" s="16">
        <f t="shared" si="66"/>
        <v>156.80000000000001</v>
      </c>
    </row>
    <row r="212" spans="1:11" ht="40.5" customHeight="1">
      <c r="A212" s="17" t="s">
        <v>46</v>
      </c>
      <c r="B212" s="18" t="s">
        <v>22</v>
      </c>
      <c r="C212" s="18" t="s">
        <v>68</v>
      </c>
      <c r="D212" s="30" t="s">
        <v>104</v>
      </c>
      <c r="E212" s="18" t="s">
        <v>53</v>
      </c>
      <c r="F212" s="18"/>
      <c r="G212" s="16">
        <f t="shared" si="66"/>
        <v>116</v>
      </c>
      <c r="H212" s="16">
        <f t="shared" si="66"/>
        <v>133.19999999999999</v>
      </c>
      <c r="I212" s="12">
        <f t="shared" si="47"/>
        <v>249.2</v>
      </c>
      <c r="J212" s="16">
        <f t="shared" si="66"/>
        <v>156.80000000000001</v>
      </c>
      <c r="K212" s="16">
        <f t="shared" si="66"/>
        <v>156.80000000000001</v>
      </c>
    </row>
    <row r="213" spans="1:11">
      <c r="A213" s="17" t="s">
        <v>16</v>
      </c>
      <c r="B213" s="18" t="s">
        <v>22</v>
      </c>
      <c r="C213" s="18" t="s">
        <v>68</v>
      </c>
      <c r="D213" s="30" t="s">
        <v>104</v>
      </c>
      <c r="E213" s="18" t="s">
        <v>53</v>
      </c>
      <c r="F213" s="18" t="s">
        <v>17</v>
      </c>
      <c r="G213" s="64">
        <v>116</v>
      </c>
      <c r="H213" s="64">
        <f>'[5]Поправки июнь'!$I$1542</f>
        <v>133.19999999999999</v>
      </c>
      <c r="I213" s="12">
        <f t="shared" si="47"/>
        <v>249.2</v>
      </c>
      <c r="J213" s="22">
        <f>'[1]Бюджет 2025 г 1 чтение'!$I$1512</f>
        <v>156.80000000000001</v>
      </c>
      <c r="K213" s="22">
        <f>'[1]Бюджет 2025 г 1 чтение'!$J$1512</f>
        <v>156.80000000000001</v>
      </c>
    </row>
    <row r="214" spans="1:11">
      <c r="A214" s="106" t="s">
        <v>56</v>
      </c>
      <c r="B214" s="18" t="s">
        <v>22</v>
      </c>
      <c r="C214" s="18" t="s">
        <v>68</v>
      </c>
      <c r="D214" s="30" t="s">
        <v>104</v>
      </c>
      <c r="E214" s="18" t="s">
        <v>57</v>
      </c>
      <c r="F214" s="18"/>
      <c r="G214" s="102">
        <f t="shared" ref="G214:K215" si="67">G215</f>
        <v>0</v>
      </c>
      <c r="H214" s="102">
        <f t="shared" si="67"/>
        <v>0</v>
      </c>
      <c r="I214" s="12">
        <f t="shared" si="47"/>
        <v>0</v>
      </c>
      <c r="J214" s="102">
        <f t="shared" si="67"/>
        <v>0</v>
      </c>
      <c r="K214" s="102">
        <f t="shared" si="67"/>
        <v>0</v>
      </c>
    </row>
    <row r="215" spans="1:11">
      <c r="A215" s="106" t="s">
        <v>79</v>
      </c>
      <c r="B215" s="18" t="s">
        <v>22</v>
      </c>
      <c r="C215" s="18" t="s">
        <v>68</v>
      </c>
      <c r="D215" s="30" t="s">
        <v>104</v>
      </c>
      <c r="E215" s="18" t="s">
        <v>80</v>
      </c>
      <c r="F215" s="18"/>
      <c r="G215" s="102">
        <f t="shared" si="67"/>
        <v>0</v>
      </c>
      <c r="H215" s="102">
        <f t="shared" si="67"/>
        <v>0</v>
      </c>
      <c r="I215" s="12">
        <f t="shared" si="47"/>
        <v>0</v>
      </c>
      <c r="J215" s="102">
        <f t="shared" si="67"/>
        <v>0</v>
      </c>
      <c r="K215" s="102">
        <f t="shared" si="67"/>
        <v>0</v>
      </c>
    </row>
    <row r="216" spans="1:11">
      <c r="A216" s="106" t="s">
        <v>81</v>
      </c>
      <c r="B216" s="18" t="s">
        <v>22</v>
      </c>
      <c r="C216" s="18" t="s">
        <v>68</v>
      </c>
      <c r="D216" s="30" t="s">
        <v>104</v>
      </c>
      <c r="E216" s="18" t="s">
        <v>80</v>
      </c>
      <c r="F216" s="18" t="s">
        <v>17</v>
      </c>
      <c r="G216" s="64">
        <v>0</v>
      </c>
      <c r="H216" s="64">
        <f>'[4]Поправки февраль'!$I$1545</f>
        <v>0</v>
      </c>
      <c r="I216" s="12">
        <f t="shared" si="47"/>
        <v>0</v>
      </c>
      <c r="J216" s="22"/>
      <c r="K216" s="22"/>
    </row>
    <row r="217" spans="1:11" ht="89.25">
      <c r="A217" s="23" t="s">
        <v>105</v>
      </c>
      <c r="B217" s="18" t="s">
        <v>22</v>
      </c>
      <c r="C217" s="18" t="s">
        <v>68</v>
      </c>
      <c r="D217" s="37" t="s">
        <v>106</v>
      </c>
      <c r="E217" s="18"/>
      <c r="F217" s="18"/>
      <c r="G217" s="16">
        <f t="shared" ref="G217:J219" si="68">G218</f>
        <v>0</v>
      </c>
      <c r="H217" s="16">
        <f t="shared" si="68"/>
        <v>0</v>
      </c>
      <c r="I217" s="12">
        <f t="shared" ref="I217:I280" si="69">G217+H217</f>
        <v>0</v>
      </c>
      <c r="J217" s="16">
        <f t="shared" si="68"/>
        <v>0</v>
      </c>
      <c r="K217" s="26"/>
    </row>
    <row r="218" spans="1:11" ht="76.5">
      <c r="A218" s="23" t="s">
        <v>29</v>
      </c>
      <c r="B218" s="18" t="s">
        <v>22</v>
      </c>
      <c r="C218" s="18" t="s">
        <v>68</v>
      </c>
      <c r="D218" s="37" t="s">
        <v>106</v>
      </c>
      <c r="E218" s="18" t="s">
        <v>30</v>
      </c>
      <c r="F218" s="18"/>
      <c r="G218" s="16">
        <f t="shared" si="68"/>
        <v>0</v>
      </c>
      <c r="H218" s="16">
        <f t="shared" si="68"/>
        <v>0</v>
      </c>
      <c r="I218" s="12">
        <f t="shared" si="69"/>
        <v>0</v>
      </c>
      <c r="J218" s="16">
        <f t="shared" si="68"/>
        <v>0</v>
      </c>
      <c r="K218" s="26"/>
    </row>
    <row r="219" spans="1:11" ht="27.75" customHeight="1">
      <c r="A219" s="23" t="s">
        <v>31</v>
      </c>
      <c r="B219" s="18" t="s">
        <v>22</v>
      </c>
      <c r="C219" s="18" t="s">
        <v>68</v>
      </c>
      <c r="D219" s="37" t="s">
        <v>106</v>
      </c>
      <c r="E219" s="18" t="s">
        <v>32</v>
      </c>
      <c r="F219" s="18"/>
      <c r="G219" s="16">
        <f t="shared" si="68"/>
        <v>0</v>
      </c>
      <c r="H219" s="16">
        <f t="shared" si="68"/>
        <v>0</v>
      </c>
      <c r="I219" s="12">
        <f t="shared" si="69"/>
        <v>0</v>
      </c>
      <c r="J219" s="16">
        <f t="shared" si="68"/>
        <v>0</v>
      </c>
      <c r="K219" s="26"/>
    </row>
    <row r="220" spans="1:11">
      <c r="A220" s="23" t="s">
        <v>107</v>
      </c>
      <c r="B220" s="18" t="s">
        <v>22</v>
      </c>
      <c r="C220" s="18" t="s">
        <v>68</v>
      </c>
      <c r="D220" s="37" t="s">
        <v>106</v>
      </c>
      <c r="E220" s="18" t="s">
        <v>32</v>
      </c>
      <c r="F220" s="18" t="s">
        <v>17</v>
      </c>
      <c r="G220" s="19"/>
      <c r="H220" s="19"/>
      <c r="I220" s="12">
        <f t="shared" si="69"/>
        <v>0</v>
      </c>
      <c r="J220" s="20"/>
      <c r="K220" s="26"/>
    </row>
    <row r="221" spans="1:11" ht="59.25" customHeight="1">
      <c r="A221" s="31" t="s">
        <v>108</v>
      </c>
      <c r="B221" s="14" t="s">
        <v>22</v>
      </c>
      <c r="C221" s="14" t="s">
        <v>68</v>
      </c>
      <c r="D221" s="32" t="s">
        <v>109</v>
      </c>
      <c r="E221" s="14"/>
      <c r="F221" s="14"/>
      <c r="G221" s="16">
        <f t="shared" ref="G221:K221" si="70">G222+G225</f>
        <v>417.9</v>
      </c>
      <c r="H221" s="16">
        <f t="shared" si="70"/>
        <v>0</v>
      </c>
      <c r="I221" s="12">
        <f t="shared" si="69"/>
        <v>417.9</v>
      </c>
      <c r="J221" s="16">
        <f t="shared" si="70"/>
        <v>417.9</v>
      </c>
      <c r="K221" s="16">
        <f t="shared" si="70"/>
        <v>417.9</v>
      </c>
    </row>
    <row r="222" spans="1:11" ht="76.5" customHeight="1">
      <c r="A222" s="17" t="s">
        <v>29</v>
      </c>
      <c r="B222" s="18" t="s">
        <v>22</v>
      </c>
      <c r="C222" s="18" t="s">
        <v>68</v>
      </c>
      <c r="D222" s="30" t="s">
        <v>109</v>
      </c>
      <c r="E222" s="18" t="s">
        <v>30</v>
      </c>
      <c r="F222" s="14"/>
      <c r="G222" s="16">
        <f t="shared" ref="G222:K223" si="71">G223</f>
        <v>417.9</v>
      </c>
      <c r="H222" s="16">
        <f t="shared" si="71"/>
        <v>0</v>
      </c>
      <c r="I222" s="12">
        <f t="shared" si="69"/>
        <v>417.9</v>
      </c>
      <c r="J222" s="16">
        <f t="shared" si="71"/>
        <v>417.9</v>
      </c>
      <c r="K222" s="16">
        <f t="shared" si="71"/>
        <v>417.9</v>
      </c>
    </row>
    <row r="223" spans="1:11" ht="26.25" customHeight="1">
      <c r="A223" s="17" t="s">
        <v>31</v>
      </c>
      <c r="B223" s="18" t="s">
        <v>22</v>
      </c>
      <c r="C223" s="18" t="s">
        <v>68</v>
      </c>
      <c r="D223" s="30" t="s">
        <v>109</v>
      </c>
      <c r="E223" s="18" t="s">
        <v>32</v>
      </c>
      <c r="F223" s="14"/>
      <c r="G223" s="16">
        <f t="shared" si="71"/>
        <v>417.9</v>
      </c>
      <c r="H223" s="16">
        <f t="shared" si="71"/>
        <v>0</v>
      </c>
      <c r="I223" s="12">
        <f t="shared" si="69"/>
        <v>417.9</v>
      </c>
      <c r="J223" s="16">
        <f t="shared" si="71"/>
        <v>417.9</v>
      </c>
      <c r="K223" s="16">
        <f t="shared" si="71"/>
        <v>417.9</v>
      </c>
    </row>
    <row r="224" spans="1:11">
      <c r="A224" s="17" t="s">
        <v>18</v>
      </c>
      <c r="B224" s="18" t="s">
        <v>22</v>
      </c>
      <c r="C224" s="18" t="s">
        <v>68</v>
      </c>
      <c r="D224" s="30" t="s">
        <v>109</v>
      </c>
      <c r="E224" s="18" t="s">
        <v>32</v>
      </c>
      <c r="F224" s="18" t="s">
        <v>10</v>
      </c>
      <c r="G224" s="26">
        <f>'[3]Бюджет 2025 г 2 чтение'!$H$153</f>
        <v>417.9</v>
      </c>
      <c r="H224" s="26">
        <f>'[4]Поправки февраль'!$I$157</f>
        <v>0</v>
      </c>
      <c r="I224" s="12">
        <f t="shared" si="69"/>
        <v>417.9</v>
      </c>
      <c r="J224" s="20">
        <f>'[3]Бюджет 2025 г 2 чтение'!$I$153</f>
        <v>417.9</v>
      </c>
      <c r="K224" s="26">
        <f>'[3]Бюджет 2025 г 2 чтение'!$J$153</f>
        <v>417.9</v>
      </c>
    </row>
    <row r="225" spans="1:11" ht="27" customHeight="1">
      <c r="A225" s="17" t="s">
        <v>44</v>
      </c>
      <c r="B225" s="18" t="s">
        <v>22</v>
      </c>
      <c r="C225" s="18" t="s">
        <v>68</v>
      </c>
      <c r="D225" s="30" t="s">
        <v>109</v>
      </c>
      <c r="E225" s="18" t="s">
        <v>45</v>
      </c>
      <c r="F225" s="18"/>
      <c r="G225" s="16">
        <f t="shared" ref="G225:K226" si="72">G226</f>
        <v>0</v>
      </c>
      <c r="H225" s="16">
        <f t="shared" si="72"/>
        <v>0</v>
      </c>
      <c r="I225" s="12">
        <f t="shared" si="69"/>
        <v>0</v>
      </c>
      <c r="J225" s="16">
        <f t="shared" si="72"/>
        <v>0</v>
      </c>
      <c r="K225" s="16">
        <f t="shared" si="72"/>
        <v>0</v>
      </c>
    </row>
    <row r="226" spans="1:11" ht="36">
      <c r="A226" s="17" t="s">
        <v>46</v>
      </c>
      <c r="B226" s="18" t="s">
        <v>22</v>
      </c>
      <c r="C226" s="18" t="s">
        <v>68</v>
      </c>
      <c r="D226" s="30" t="s">
        <v>109</v>
      </c>
      <c r="E226" s="18" t="s">
        <v>53</v>
      </c>
      <c r="F226" s="18"/>
      <c r="G226" s="16">
        <f t="shared" si="72"/>
        <v>0</v>
      </c>
      <c r="H226" s="16">
        <f t="shared" si="72"/>
        <v>0</v>
      </c>
      <c r="I226" s="12">
        <f t="shared" si="69"/>
        <v>0</v>
      </c>
      <c r="J226" s="16">
        <f t="shared" si="72"/>
        <v>0</v>
      </c>
      <c r="K226" s="16">
        <f t="shared" si="72"/>
        <v>0</v>
      </c>
    </row>
    <row r="227" spans="1:11">
      <c r="A227" s="17" t="s">
        <v>110</v>
      </c>
      <c r="B227" s="18" t="s">
        <v>22</v>
      </c>
      <c r="C227" s="18" t="s">
        <v>68</v>
      </c>
      <c r="D227" s="30" t="s">
        <v>109</v>
      </c>
      <c r="E227" s="18" t="s">
        <v>53</v>
      </c>
      <c r="F227" s="18" t="s">
        <v>10</v>
      </c>
      <c r="G227" s="19"/>
      <c r="H227" s="19"/>
      <c r="I227" s="12">
        <f t="shared" si="69"/>
        <v>0</v>
      </c>
      <c r="J227" s="20"/>
      <c r="K227" s="26"/>
    </row>
    <row r="228" spans="1:11" ht="24.75" customHeight="1">
      <c r="A228" s="31" t="s">
        <v>111</v>
      </c>
      <c r="B228" s="14" t="s">
        <v>22</v>
      </c>
      <c r="C228" s="14" t="s">
        <v>68</v>
      </c>
      <c r="D228" s="32" t="s">
        <v>112</v>
      </c>
      <c r="E228" s="14"/>
      <c r="F228" s="14"/>
      <c r="G228" s="16">
        <f t="shared" ref="G228:K228" si="73">G229+G234</f>
        <v>410.6</v>
      </c>
      <c r="H228" s="16">
        <f t="shared" si="73"/>
        <v>0</v>
      </c>
      <c r="I228" s="12">
        <f t="shared" si="69"/>
        <v>410.6</v>
      </c>
      <c r="J228" s="16">
        <f t="shared" si="73"/>
        <v>410.6</v>
      </c>
      <c r="K228" s="16">
        <f t="shared" si="73"/>
        <v>410.6</v>
      </c>
    </row>
    <row r="229" spans="1:11" ht="75" customHeight="1">
      <c r="A229" s="17" t="s">
        <v>29</v>
      </c>
      <c r="B229" s="18" t="s">
        <v>22</v>
      </c>
      <c r="C229" s="18" t="s">
        <v>68</v>
      </c>
      <c r="D229" s="30" t="s">
        <v>112</v>
      </c>
      <c r="E229" s="18" t="s">
        <v>30</v>
      </c>
      <c r="F229" s="18"/>
      <c r="G229" s="16">
        <f t="shared" ref="G229:K230" si="74">G230</f>
        <v>410.6</v>
      </c>
      <c r="H229" s="16">
        <f t="shared" si="74"/>
        <v>0</v>
      </c>
      <c r="I229" s="12">
        <f t="shared" si="69"/>
        <v>410.6</v>
      </c>
      <c r="J229" s="16">
        <f t="shared" si="74"/>
        <v>410.6</v>
      </c>
      <c r="K229" s="16">
        <f t="shared" si="74"/>
        <v>410.6</v>
      </c>
    </row>
    <row r="230" spans="1:11" ht="27.75" customHeight="1">
      <c r="A230" s="17" t="s">
        <v>31</v>
      </c>
      <c r="B230" s="18" t="s">
        <v>22</v>
      </c>
      <c r="C230" s="18" t="s">
        <v>68</v>
      </c>
      <c r="D230" s="30" t="s">
        <v>112</v>
      </c>
      <c r="E230" s="18" t="s">
        <v>32</v>
      </c>
      <c r="F230" s="18"/>
      <c r="G230" s="16">
        <f t="shared" si="74"/>
        <v>410.6</v>
      </c>
      <c r="H230" s="16">
        <f t="shared" si="74"/>
        <v>0</v>
      </c>
      <c r="I230" s="12">
        <f t="shared" si="69"/>
        <v>410.6</v>
      </c>
      <c r="J230" s="16">
        <f t="shared" si="74"/>
        <v>410.6</v>
      </c>
      <c r="K230" s="16">
        <f t="shared" si="74"/>
        <v>410.6</v>
      </c>
    </row>
    <row r="231" spans="1:11">
      <c r="A231" s="17" t="s">
        <v>18</v>
      </c>
      <c r="B231" s="18" t="s">
        <v>22</v>
      </c>
      <c r="C231" s="18" t="s">
        <v>68</v>
      </c>
      <c r="D231" s="30" t="s">
        <v>112</v>
      </c>
      <c r="E231" s="18" t="s">
        <v>32</v>
      </c>
      <c r="F231" s="18" t="s">
        <v>10</v>
      </c>
      <c r="G231" s="19">
        <f>'[3]Бюджет 2025 г 2 чтение'!$H$164</f>
        <v>410.6</v>
      </c>
      <c r="H231" s="19">
        <f>'[4]Поправки февраль'!$I$168</f>
        <v>0</v>
      </c>
      <c r="I231" s="12">
        <f t="shared" si="69"/>
        <v>410.6</v>
      </c>
      <c r="J231" s="20">
        <v>410.6</v>
      </c>
      <c r="K231" s="19">
        <v>410.6</v>
      </c>
    </row>
    <row r="232" spans="1:11" ht="27.75" customHeight="1">
      <c r="A232" s="17" t="s">
        <v>44</v>
      </c>
      <c r="B232" s="18" t="s">
        <v>22</v>
      </c>
      <c r="C232" s="18" t="s">
        <v>68</v>
      </c>
      <c r="D232" s="30" t="s">
        <v>112</v>
      </c>
      <c r="E232" s="18" t="s">
        <v>45</v>
      </c>
      <c r="F232" s="18"/>
      <c r="G232" s="16">
        <f t="shared" ref="G232:K233" si="75">G233</f>
        <v>0</v>
      </c>
      <c r="H232" s="16">
        <f t="shared" si="75"/>
        <v>0</v>
      </c>
      <c r="I232" s="12">
        <f t="shared" si="69"/>
        <v>0</v>
      </c>
      <c r="J232" s="16">
        <f t="shared" si="75"/>
        <v>0</v>
      </c>
      <c r="K232" s="16">
        <f t="shared" si="75"/>
        <v>0</v>
      </c>
    </row>
    <row r="233" spans="1:11" ht="36">
      <c r="A233" s="17" t="s">
        <v>46</v>
      </c>
      <c r="B233" s="18" t="s">
        <v>22</v>
      </c>
      <c r="C233" s="18" t="s">
        <v>68</v>
      </c>
      <c r="D233" s="30" t="s">
        <v>112</v>
      </c>
      <c r="E233" s="18" t="s">
        <v>53</v>
      </c>
      <c r="F233" s="18"/>
      <c r="G233" s="16">
        <f t="shared" si="75"/>
        <v>0</v>
      </c>
      <c r="H233" s="16">
        <f t="shared" si="75"/>
        <v>0</v>
      </c>
      <c r="I233" s="12">
        <f t="shared" si="69"/>
        <v>0</v>
      </c>
      <c r="J233" s="16">
        <f t="shared" si="75"/>
        <v>0</v>
      </c>
      <c r="K233" s="16">
        <f t="shared" si="75"/>
        <v>0</v>
      </c>
    </row>
    <row r="234" spans="1:11">
      <c r="A234" s="17" t="s">
        <v>110</v>
      </c>
      <c r="B234" s="18" t="s">
        <v>22</v>
      </c>
      <c r="C234" s="18" t="s">
        <v>68</v>
      </c>
      <c r="D234" s="30" t="s">
        <v>112</v>
      </c>
      <c r="E234" s="18" t="s">
        <v>53</v>
      </c>
      <c r="F234" s="18" t="s">
        <v>10</v>
      </c>
      <c r="G234" s="19"/>
      <c r="H234" s="19"/>
      <c r="I234" s="12">
        <f t="shared" si="69"/>
        <v>0</v>
      </c>
      <c r="J234" s="20"/>
      <c r="K234" s="26"/>
    </row>
    <row r="235" spans="1:11" ht="61.5" customHeight="1">
      <c r="A235" s="69" t="s">
        <v>113</v>
      </c>
      <c r="B235" s="14" t="s">
        <v>22</v>
      </c>
      <c r="C235" s="14" t="s">
        <v>68</v>
      </c>
      <c r="D235" s="32" t="s">
        <v>114</v>
      </c>
      <c r="E235" s="14"/>
      <c r="F235" s="14"/>
      <c r="G235" s="16">
        <f t="shared" ref="G235:K235" si="76">G236+G239</f>
        <v>477.1</v>
      </c>
      <c r="H235" s="16">
        <f t="shared" si="76"/>
        <v>0</v>
      </c>
      <c r="I235" s="12">
        <f t="shared" si="69"/>
        <v>477.1</v>
      </c>
      <c r="J235" s="16">
        <f t="shared" si="76"/>
        <v>477.1</v>
      </c>
      <c r="K235" s="16">
        <f t="shared" si="76"/>
        <v>477.1</v>
      </c>
    </row>
    <row r="236" spans="1:11" ht="72" customHeight="1">
      <c r="A236" s="17" t="s">
        <v>29</v>
      </c>
      <c r="B236" s="18" t="s">
        <v>22</v>
      </c>
      <c r="C236" s="18" t="s">
        <v>68</v>
      </c>
      <c r="D236" s="30" t="s">
        <v>114</v>
      </c>
      <c r="E236" s="18" t="s">
        <v>30</v>
      </c>
      <c r="F236" s="18"/>
      <c r="G236" s="16">
        <f t="shared" ref="G236:K237" si="77">G237</f>
        <v>477.1</v>
      </c>
      <c r="H236" s="16">
        <f t="shared" si="77"/>
        <v>0</v>
      </c>
      <c r="I236" s="12">
        <f t="shared" si="69"/>
        <v>477.1</v>
      </c>
      <c r="J236" s="16">
        <f t="shared" si="77"/>
        <v>477.1</v>
      </c>
      <c r="K236" s="16">
        <f t="shared" si="77"/>
        <v>477.1</v>
      </c>
    </row>
    <row r="237" spans="1:11" ht="25.5" customHeight="1">
      <c r="A237" s="17" t="s">
        <v>31</v>
      </c>
      <c r="B237" s="18" t="s">
        <v>22</v>
      </c>
      <c r="C237" s="18" t="s">
        <v>68</v>
      </c>
      <c r="D237" s="30" t="s">
        <v>114</v>
      </c>
      <c r="E237" s="18" t="s">
        <v>32</v>
      </c>
      <c r="F237" s="18"/>
      <c r="G237" s="16">
        <f t="shared" si="77"/>
        <v>477.1</v>
      </c>
      <c r="H237" s="16">
        <f t="shared" si="77"/>
        <v>0</v>
      </c>
      <c r="I237" s="12">
        <f t="shared" si="69"/>
        <v>477.1</v>
      </c>
      <c r="J237" s="16">
        <f t="shared" si="77"/>
        <v>477.1</v>
      </c>
      <c r="K237" s="16">
        <f t="shared" si="77"/>
        <v>477.1</v>
      </c>
    </row>
    <row r="238" spans="1:11">
      <c r="A238" s="17" t="s">
        <v>18</v>
      </c>
      <c r="B238" s="18" t="s">
        <v>22</v>
      </c>
      <c r="C238" s="18" t="s">
        <v>68</v>
      </c>
      <c r="D238" s="30" t="s">
        <v>114</v>
      </c>
      <c r="E238" s="18" t="s">
        <v>32</v>
      </c>
      <c r="F238" s="18" t="s">
        <v>10</v>
      </c>
      <c r="G238" s="26">
        <f>'[3]Бюджет 2025 г 2 чтение'!$H$737</f>
        <v>477.1</v>
      </c>
      <c r="H238" s="26">
        <f>'[4]Поправки февраль'!$I$745</f>
        <v>0</v>
      </c>
      <c r="I238" s="12">
        <f t="shared" si="69"/>
        <v>477.1</v>
      </c>
      <c r="J238" s="20">
        <f>'[3]Бюджет 2025 г 2 чтение'!$I$737</f>
        <v>477.1</v>
      </c>
      <c r="K238" s="26">
        <v>477.1</v>
      </c>
    </row>
    <row r="239" spans="1:11" ht="25.5" customHeight="1">
      <c r="A239" s="17" t="s">
        <v>44</v>
      </c>
      <c r="B239" s="18" t="s">
        <v>22</v>
      </c>
      <c r="C239" s="18" t="s">
        <v>68</v>
      </c>
      <c r="D239" s="30" t="s">
        <v>114</v>
      </c>
      <c r="E239" s="18" t="s">
        <v>45</v>
      </c>
      <c r="F239" s="18"/>
      <c r="G239" s="16">
        <f t="shared" ref="G239:K240" si="78">G240</f>
        <v>0</v>
      </c>
      <c r="H239" s="16">
        <f t="shared" si="78"/>
        <v>0</v>
      </c>
      <c r="I239" s="12">
        <f t="shared" si="69"/>
        <v>0</v>
      </c>
      <c r="J239" s="16">
        <f t="shared" si="78"/>
        <v>0</v>
      </c>
      <c r="K239" s="16">
        <f t="shared" si="78"/>
        <v>0</v>
      </c>
    </row>
    <row r="240" spans="1:11" ht="36">
      <c r="A240" s="17" t="s">
        <v>46</v>
      </c>
      <c r="B240" s="18" t="s">
        <v>22</v>
      </c>
      <c r="C240" s="18" t="s">
        <v>68</v>
      </c>
      <c r="D240" s="30" t="s">
        <v>114</v>
      </c>
      <c r="E240" s="18" t="s">
        <v>53</v>
      </c>
      <c r="F240" s="18"/>
      <c r="G240" s="16">
        <f t="shared" si="78"/>
        <v>0</v>
      </c>
      <c r="H240" s="16">
        <f t="shared" si="78"/>
        <v>0</v>
      </c>
      <c r="I240" s="12">
        <f t="shared" si="69"/>
        <v>0</v>
      </c>
      <c r="J240" s="16">
        <f t="shared" si="78"/>
        <v>0</v>
      </c>
      <c r="K240" s="16">
        <f t="shared" si="78"/>
        <v>0</v>
      </c>
    </row>
    <row r="241" spans="1:14">
      <c r="A241" s="17" t="s">
        <v>110</v>
      </c>
      <c r="B241" s="18" t="s">
        <v>22</v>
      </c>
      <c r="C241" s="18" t="s">
        <v>68</v>
      </c>
      <c r="D241" s="30" t="s">
        <v>114</v>
      </c>
      <c r="E241" s="18" t="s">
        <v>53</v>
      </c>
      <c r="F241" s="18" t="s">
        <v>10</v>
      </c>
      <c r="G241" s="26"/>
      <c r="H241" s="26"/>
      <c r="I241" s="12">
        <f t="shared" si="69"/>
        <v>0</v>
      </c>
      <c r="J241" s="20"/>
      <c r="K241" s="26"/>
    </row>
    <row r="242" spans="1:14" ht="51" customHeight="1">
      <c r="A242" s="114" t="s">
        <v>668</v>
      </c>
      <c r="B242" s="115" t="s">
        <v>22</v>
      </c>
      <c r="C242" s="115" t="s">
        <v>68</v>
      </c>
      <c r="D242" s="116" t="s">
        <v>139</v>
      </c>
      <c r="E242" s="115"/>
      <c r="F242" s="115"/>
      <c r="G242" s="26">
        <f t="shared" ref="G242:H245" si="79">G243</f>
        <v>10</v>
      </c>
      <c r="H242" s="26">
        <f t="shared" si="79"/>
        <v>0</v>
      </c>
      <c r="I242" s="12">
        <f t="shared" si="69"/>
        <v>10</v>
      </c>
      <c r="J242" s="26">
        <f t="shared" ref="J242:N244" si="80">J243</f>
        <v>10</v>
      </c>
      <c r="K242" s="26">
        <f t="shared" si="80"/>
        <v>10</v>
      </c>
    </row>
    <row r="243" spans="1:14" ht="16.5" customHeight="1">
      <c r="A243" s="106" t="s">
        <v>133</v>
      </c>
      <c r="B243" s="41" t="s">
        <v>22</v>
      </c>
      <c r="C243" s="41" t="s">
        <v>68</v>
      </c>
      <c r="D243" s="116" t="s">
        <v>669</v>
      </c>
      <c r="E243" s="41"/>
      <c r="F243" s="41"/>
      <c r="G243" s="26">
        <f t="shared" si="79"/>
        <v>10</v>
      </c>
      <c r="H243" s="26">
        <f t="shared" si="79"/>
        <v>0</v>
      </c>
      <c r="I243" s="12">
        <f t="shared" si="69"/>
        <v>10</v>
      </c>
      <c r="J243" s="26">
        <f t="shared" si="80"/>
        <v>10</v>
      </c>
      <c r="K243" s="26">
        <f t="shared" si="80"/>
        <v>10</v>
      </c>
    </row>
    <row r="244" spans="1:14" ht="25.5">
      <c r="A244" s="106" t="s">
        <v>44</v>
      </c>
      <c r="B244" s="41" t="s">
        <v>22</v>
      </c>
      <c r="C244" s="41" t="s">
        <v>68</v>
      </c>
      <c r="D244" s="116" t="s">
        <v>669</v>
      </c>
      <c r="E244" s="41" t="s">
        <v>45</v>
      </c>
      <c r="F244" s="41"/>
      <c r="G244" s="26">
        <f t="shared" si="79"/>
        <v>10</v>
      </c>
      <c r="H244" s="26">
        <f t="shared" si="79"/>
        <v>0</v>
      </c>
      <c r="I244" s="12">
        <f t="shared" si="69"/>
        <v>10</v>
      </c>
      <c r="J244" s="26">
        <f>J245</f>
        <v>10</v>
      </c>
      <c r="K244" s="26">
        <f t="shared" si="80"/>
        <v>10</v>
      </c>
      <c r="L244" s="26">
        <f t="shared" si="80"/>
        <v>0</v>
      </c>
      <c r="M244" s="26">
        <f t="shared" si="80"/>
        <v>0</v>
      </c>
      <c r="N244" s="26">
        <f t="shared" si="80"/>
        <v>0</v>
      </c>
    </row>
    <row r="245" spans="1:14" ht="38.25">
      <c r="A245" s="106" t="s">
        <v>46</v>
      </c>
      <c r="B245" s="41" t="s">
        <v>22</v>
      </c>
      <c r="C245" s="41" t="s">
        <v>68</v>
      </c>
      <c r="D245" s="116" t="s">
        <v>669</v>
      </c>
      <c r="E245" s="41" t="s">
        <v>53</v>
      </c>
      <c r="F245" s="41"/>
      <c r="G245" s="26">
        <f t="shared" si="79"/>
        <v>10</v>
      </c>
      <c r="H245" s="26">
        <f t="shared" si="79"/>
        <v>0</v>
      </c>
      <c r="I245" s="12">
        <f t="shared" si="69"/>
        <v>10</v>
      </c>
      <c r="J245" s="26">
        <f t="shared" ref="J245:K245" si="81">J246</f>
        <v>10</v>
      </c>
      <c r="K245" s="26">
        <f t="shared" si="81"/>
        <v>10</v>
      </c>
    </row>
    <row r="246" spans="1:14">
      <c r="A246" s="106" t="s">
        <v>16</v>
      </c>
      <c r="B246" s="41" t="s">
        <v>22</v>
      </c>
      <c r="C246" s="41" t="s">
        <v>68</v>
      </c>
      <c r="D246" s="116" t="s">
        <v>669</v>
      </c>
      <c r="E246" s="41" t="s">
        <v>53</v>
      </c>
      <c r="F246" s="41" t="s">
        <v>17</v>
      </c>
      <c r="G246" s="26">
        <v>10</v>
      </c>
      <c r="H246" s="26">
        <f>'[4]Поправки февраль'!$I$183</f>
        <v>0</v>
      </c>
      <c r="I246" s="12">
        <f t="shared" si="69"/>
        <v>10</v>
      </c>
      <c r="J246" s="20">
        <v>10</v>
      </c>
      <c r="K246" s="26">
        <v>10</v>
      </c>
    </row>
    <row r="247" spans="1:14" ht="63.75">
      <c r="A247" s="142" t="s">
        <v>670</v>
      </c>
      <c r="B247" s="115" t="s">
        <v>22</v>
      </c>
      <c r="C247" s="115" t="s">
        <v>68</v>
      </c>
      <c r="D247" s="116" t="s">
        <v>672</v>
      </c>
      <c r="E247" s="115"/>
      <c r="F247" s="115"/>
      <c r="G247" s="19">
        <f t="shared" ref="G247:H250" si="82">G248</f>
        <v>350.5</v>
      </c>
      <c r="H247" s="19">
        <f t="shared" si="82"/>
        <v>0</v>
      </c>
      <c r="I247" s="12">
        <f t="shared" si="69"/>
        <v>350.5</v>
      </c>
      <c r="J247" s="19">
        <f t="shared" ref="J247:K250" si="83">J248</f>
        <v>0</v>
      </c>
      <c r="K247" s="19">
        <f t="shared" si="83"/>
        <v>0</v>
      </c>
    </row>
    <row r="248" spans="1:14">
      <c r="A248" s="106" t="s">
        <v>133</v>
      </c>
      <c r="B248" s="41" t="s">
        <v>22</v>
      </c>
      <c r="C248" s="41" t="s">
        <v>68</v>
      </c>
      <c r="D248" s="116" t="s">
        <v>671</v>
      </c>
      <c r="E248" s="41"/>
      <c r="F248" s="41"/>
      <c r="G248" s="19">
        <f t="shared" si="82"/>
        <v>350.5</v>
      </c>
      <c r="H248" s="19">
        <f t="shared" si="82"/>
        <v>0</v>
      </c>
      <c r="I248" s="12">
        <f t="shared" si="69"/>
        <v>350.5</v>
      </c>
      <c r="J248" s="19">
        <f t="shared" si="83"/>
        <v>0</v>
      </c>
      <c r="K248" s="19">
        <f t="shared" si="83"/>
        <v>0</v>
      </c>
    </row>
    <row r="249" spans="1:14" ht="25.5">
      <c r="A249" s="106" t="s">
        <v>44</v>
      </c>
      <c r="B249" s="41" t="s">
        <v>22</v>
      </c>
      <c r="C249" s="41" t="s">
        <v>68</v>
      </c>
      <c r="D249" s="116" t="s">
        <v>671</v>
      </c>
      <c r="E249" s="41" t="s">
        <v>45</v>
      </c>
      <c r="F249" s="41"/>
      <c r="G249" s="19">
        <f t="shared" si="82"/>
        <v>350.5</v>
      </c>
      <c r="H249" s="19">
        <f t="shared" si="82"/>
        <v>0</v>
      </c>
      <c r="I249" s="12">
        <f t="shared" si="69"/>
        <v>350.5</v>
      </c>
      <c r="J249" s="19">
        <f t="shared" si="83"/>
        <v>0</v>
      </c>
      <c r="K249" s="19">
        <f t="shared" si="83"/>
        <v>0</v>
      </c>
    </row>
    <row r="250" spans="1:14" ht="38.25">
      <c r="A250" s="106" t="s">
        <v>46</v>
      </c>
      <c r="B250" s="41" t="s">
        <v>22</v>
      </c>
      <c r="C250" s="41" t="s">
        <v>68</v>
      </c>
      <c r="D250" s="116" t="s">
        <v>671</v>
      </c>
      <c r="E250" s="41" t="s">
        <v>53</v>
      </c>
      <c r="F250" s="41"/>
      <c r="G250" s="19">
        <f t="shared" si="82"/>
        <v>350.5</v>
      </c>
      <c r="H250" s="19">
        <f t="shared" si="82"/>
        <v>0</v>
      </c>
      <c r="I250" s="12">
        <f t="shared" si="69"/>
        <v>350.5</v>
      </c>
      <c r="J250" s="19">
        <f t="shared" si="83"/>
        <v>0</v>
      </c>
      <c r="K250" s="19">
        <f t="shared" si="83"/>
        <v>0</v>
      </c>
    </row>
    <row r="251" spans="1:14">
      <c r="A251" s="106" t="s">
        <v>16</v>
      </c>
      <c r="B251" s="41" t="s">
        <v>22</v>
      </c>
      <c r="C251" s="41" t="s">
        <v>68</v>
      </c>
      <c r="D251" s="64">
        <v>7500083130</v>
      </c>
      <c r="E251" s="41" t="s">
        <v>53</v>
      </c>
      <c r="F251" s="41" t="s">
        <v>17</v>
      </c>
      <c r="G251" s="64">
        <v>350.5</v>
      </c>
      <c r="H251" s="64">
        <f>'[4]Поправки февраль'!$I$189</f>
        <v>0</v>
      </c>
      <c r="I251" s="12">
        <f t="shared" si="69"/>
        <v>350.5</v>
      </c>
      <c r="J251" s="20"/>
      <c r="K251" s="26"/>
    </row>
    <row r="252" spans="1:14" ht="55.5" customHeight="1">
      <c r="A252" s="114" t="s">
        <v>632</v>
      </c>
      <c r="B252" s="115" t="s">
        <v>22</v>
      </c>
      <c r="C252" s="115" t="s">
        <v>68</v>
      </c>
      <c r="D252" s="116" t="s">
        <v>628</v>
      </c>
      <c r="E252" s="115"/>
      <c r="F252" s="115"/>
      <c r="G252" s="19">
        <f t="shared" ref="G252:H255" si="84">G253</f>
        <v>10</v>
      </c>
      <c r="H252" s="19">
        <f t="shared" si="84"/>
        <v>0</v>
      </c>
      <c r="I252" s="12">
        <f t="shared" si="69"/>
        <v>10</v>
      </c>
      <c r="J252" s="19">
        <f t="shared" ref="J252:K255" si="85">J253</f>
        <v>10</v>
      </c>
      <c r="K252" s="19">
        <f t="shared" si="85"/>
        <v>0</v>
      </c>
    </row>
    <row r="253" spans="1:14" ht="12.75" customHeight="1">
      <c r="A253" s="106" t="s">
        <v>133</v>
      </c>
      <c r="B253" s="41" t="s">
        <v>22</v>
      </c>
      <c r="C253" s="41" t="s">
        <v>68</v>
      </c>
      <c r="D253" s="116" t="s">
        <v>629</v>
      </c>
      <c r="E253" s="41"/>
      <c r="F253" s="41"/>
      <c r="G253" s="19">
        <f t="shared" si="84"/>
        <v>10</v>
      </c>
      <c r="H253" s="19">
        <f t="shared" si="84"/>
        <v>0</v>
      </c>
      <c r="I253" s="12">
        <f t="shared" si="69"/>
        <v>10</v>
      </c>
      <c r="J253" s="19">
        <f t="shared" si="85"/>
        <v>10</v>
      </c>
      <c r="K253" s="19">
        <f t="shared" si="85"/>
        <v>0</v>
      </c>
    </row>
    <row r="254" spans="1:14" ht="25.5">
      <c r="A254" s="106" t="s">
        <v>44</v>
      </c>
      <c r="B254" s="41" t="s">
        <v>22</v>
      </c>
      <c r="C254" s="41" t="s">
        <v>68</v>
      </c>
      <c r="D254" s="116" t="s">
        <v>629</v>
      </c>
      <c r="E254" s="41" t="s">
        <v>45</v>
      </c>
      <c r="F254" s="41"/>
      <c r="G254" s="19">
        <f t="shared" si="84"/>
        <v>10</v>
      </c>
      <c r="H254" s="19">
        <f t="shared" si="84"/>
        <v>0</v>
      </c>
      <c r="I254" s="12">
        <f t="shared" si="69"/>
        <v>10</v>
      </c>
      <c r="J254" s="19">
        <f t="shared" si="85"/>
        <v>10</v>
      </c>
      <c r="K254" s="19">
        <f t="shared" si="85"/>
        <v>0</v>
      </c>
    </row>
    <row r="255" spans="1:14" ht="38.25">
      <c r="A255" s="106" t="s">
        <v>46</v>
      </c>
      <c r="B255" s="41" t="s">
        <v>22</v>
      </c>
      <c r="C255" s="41" t="s">
        <v>68</v>
      </c>
      <c r="D255" s="116" t="s">
        <v>629</v>
      </c>
      <c r="E255" s="41" t="s">
        <v>53</v>
      </c>
      <c r="F255" s="41"/>
      <c r="G255" s="19">
        <f t="shared" si="84"/>
        <v>10</v>
      </c>
      <c r="H255" s="19">
        <f t="shared" si="84"/>
        <v>0</v>
      </c>
      <c r="I255" s="12">
        <f t="shared" si="69"/>
        <v>10</v>
      </c>
      <c r="J255" s="19">
        <f t="shared" si="85"/>
        <v>10</v>
      </c>
      <c r="K255" s="19">
        <f t="shared" si="85"/>
        <v>0</v>
      </c>
    </row>
    <row r="256" spans="1:14" ht="12.75" customHeight="1">
      <c r="A256" s="106" t="s">
        <v>16</v>
      </c>
      <c r="B256" s="41" t="s">
        <v>22</v>
      </c>
      <c r="C256" s="41" t="s">
        <v>68</v>
      </c>
      <c r="D256" s="116" t="s">
        <v>629</v>
      </c>
      <c r="E256" s="41" t="s">
        <v>53</v>
      </c>
      <c r="F256" s="41" t="s">
        <v>17</v>
      </c>
      <c r="G256" s="19">
        <f>'[1]Бюджет 2025 г 1 чтение'!$H$754</f>
        <v>10</v>
      </c>
      <c r="H256" s="19">
        <f>'[4]Поправки февраль'!$I$763</f>
        <v>0</v>
      </c>
      <c r="I256" s="12">
        <f t="shared" si="69"/>
        <v>10</v>
      </c>
      <c r="J256" s="20">
        <f>'[1]Бюджет 2025 г 1 чтение'!$I$754</f>
        <v>10</v>
      </c>
      <c r="K256" s="19">
        <f>'[1]Бюджет 2025 г 1 чтение'!$J$754</f>
        <v>0</v>
      </c>
    </row>
    <row r="257" spans="1:11" ht="39.75" customHeight="1">
      <c r="A257" s="142" t="s">
        <v>600</v>
      </c>
      <c r="B257" s="41" t="s">
        <v>22</v>
      </c>
      <c r="C257" s="41" t="s">
        <v>68</v>
      </c>
      <c r="D257" s="116" t="s">
        <v>601</v>
      </c>
      <c r="E257" s="115"/>
      <c r="F257" s="115"/>
      <c r="G257" s="64">
        <f t="shared" ref="G257:K261" si="86">G258</f>
        <v>117.3</v>
      </c>
      <c r="H257" s="64">
        <f t="shared" si="86"/>
        <v>0</v>
      </c>
      <c r="I257" s="12">
        <f t="shared" si="69"/>
        <v>117.3</v>
      </c>
      <c r="J257" s="64">
        <f t="shared" si="86"/>
        <v>0</v>
      </c>
      <c r="K257" s="64">
        <f t="shared" si="86"/>
        <v>0</v>
      </c>
    </row>
    <row r="258" spans="1:11" ht="41.25" customHeight="1">
      <c r="A258" s="106" t="s">
        <v>525</v>
      </c>
      <c r="B258" s="41" t="s">
        <v>22</v>
      </c>
      <c r="C258" s="41" t="s">
        <v>68</v>
      </c>
      <c r="D258" s="117" t="s">
        <v>609</v>
      </c>
      <c r="E258" s="41"/>
      <c r="F258" s="41"/>
      <c r="G258" s="64">
        <f t="shared" si="86"/>
        <v>117.3</v>
      </c>
      <c r="H258" s="64">
        <f t="shared" si="86"/>
        <v>0</v>
      </c>
      <c r="I258" s="12">
        <f t="shared" si="69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133</v>
      </c>
      <c r="B259" s="41" t="s">
        <v>22</v>
      </c>
      <c r="C259" s="41" t="s">
        <v>68</v>
      </c>
      <c r="D259" s="117" t="s">
        <v>602</v>
      </c>
      <c r="E259" s="41"/>
      <c r="F259" s="41"/>
      <c r="G259" s="64">
        <f t="shared" si="86"/>
        <v>117.3</v>
      </c>
      <c r="H259" s="64">
        <f t="shared" si="86"/>
        <v>0</v>
      </c>
      <c r="I259" s="12">
        <f t="shared" si="69"/>
        <v>117.3</v>
      </c>
      <c r="J259" s="64">
        <f t="shared" si="86"/>
        <v>0</v>
      </c>
      <c r="K259" s="64">
        <f t="shared" si="86"/>
        <v>0</v>
      </c>
    </row>
    <row r="260" spans="1:11" ht="12.75" customHeight="1">
      <c r="A260" s="106" t="s">
        <v>44</v>
      </c>
      <c r="B260" s="41" t="s">
        <v>22</v>
      </c>
      <c r="C260" s="41" t="s">
        <v>68</v>
      </c>
      <c r="D260" s="117" t="s">
        <v>602</v>
      </c>
      <c r="E260" s="41" t="s">
        <v>45</v>
      </c>
      <c r="F260" s="41"/>
      <c r="G260" s="64">
        <f t="shared" si="86"/>
        <v>117.3</v>
      </c>
      <c r="H260" s="64">
        <f t="shared" si="86"/>
        <v>0</v>
      </c>
      <c r="I260" s="12">
        <f t="shared" si="69"/>
        <v>117.3</v>
      </c>
      <c r="J260" s="64">
        <f t="shared" si="86"/>
        <v>0</v>
      </c>
      <c r="K260" s="64">
        <f t="shared" si="86"/>
        <v>0</v>
      </c>
    </row>
    <row r="261" spans="1:11" ht="12.75" customHeight="1">
      <c r="A261" s="106" t="s">
        <v>46</v>
      </c>
      <c r="B261" s="41" t="s">
        <v>22</v>
      </c>
      <c r="C261" s="41" t="s">
        <v>68</v>
      </c>
      <c r="D261" s="117" t="s">
        <v>602</v>
      </c>
      <c r="E261" s="41" t="s">
        <v>53</v>
      </c>
      <c r="F261" s="41"/>
      <c r="G261" s="64">
        <f t="shared" si="86"/>
        <v>117.3</v>
      </c>
      <c r="H261" s="64">
        <f t="shared" si="86"/>
        <v>0</v>
      </c>
      <c r="I261" s="12">
        <f t="shared" si="69"/>
        <v>117.3</v>
      </c>
      <c r="J261" s="64">
        <f t="shared" si="86"/>
        <v>0</v>
      </c>
      <c r="K261" s="64">
        <f t="shared" si="86"/>
        <v>0</v>
      </c>
    </row>
    <row r="262" spans="1:11" ht="12.75" customHeight="1">
      <c r="A262" s="106" t="s">
        <v>16</v>
      </c>
      <c r="B262" s="41" t="s">
        <v>22</v>
      </c>
      <c r="C262" s="41" t="s">
        <v>68</v>
      </c>
      <c r="D262" s="117" t="s">
        <v>602</v>
      </c>
      <c r="E262" s="41" t="s">
        <v>53</v>
      </c>
      <c r="F262" s="41" t="s">
        <v>17</v>
      </c>
      <c r="G262" s="64">
        <v>117.3</v>
      </c>
      <c r="H262" s="64">
        <v>0</v>
      </c>
      <c r="I262" s="12">
        <f t="shared" si="69"/>
        <v>117.3</v>
      </c>
      <c r="J262" s="22">
        <f>'[1]Бюджет 2025 г 1 чтение'!$I$191</f>
        <v>0</v>
      </c>
      <c r="K262" s="22">
        <f>'[1]Бюджет 2025 г 1 чтение'!$J$191</f>
        <v>0</v>
      </c>
    </row>
    <row r="263" spans="1:11" ht="38.25">
      <c r="A263" s="106" t="s">
        <v>633</v>
      </c>
      <c r="B263" s="41" t="s">
        <v>22</v>
      </c>
      <c r="C263" s="41" t="s">
        <v>68</v>
      </c>
      <c r="D263" s="117" t="s">
        <v>611</v>
      </c>
      <c r="E263" s="41"/>
      <c r="F263" s="41"/>
      <c r="G263" s="64">
        <f>G264+G269+G274+G279+G284</f>
        <v>14</v>
      </c>
      <c r="H263" s="64">
        <f>H264+H269+H274+H279+H284</f>
        <v>0</v>
      </c>
      <c r="I263" s="12">
        <f t="shared" si="69"/>
        <v>14</v>
      </c>
      <c r="J263" s="64">
        <f>J264+J269+J274+J279+J284</f>
        <v>6</v>
      </c>
      <c r="K263" s="64">
        <f>K264+K269+K274+K279+K284</f>
        <v>0</v>
      </c>
    </row>
    <row r="264" spans="1:11" ht="53.25" customHeight="1">
      <c r="A264" s="106" t="s">
        <v>634</v>
      </c>
      <c r="B264" s="41" t="s">
        <v>22</v>
      </c>
      <c r="C264" s="41" t="s">
        <v>68</v>
      </c>
      <c r="D264" s="117" t="s">
        <v>612</v>
      </c>
      <c r="E264" s="41"/>
      <c r="F264" s="41"/>
      <c r="G264" s="64">
        <f t="shared" ref="G264:H267" si="87">G265</f>
        <v>0</v>
      </c>
      <c r="H264" s="64">
        <f t="shared" si="87"/>
        <v>0</v>
      </c>
      <c r="I264" s="12">
        <f t="shared" si="69"/>
        <v>0</v>
      </c>
      <c r="J264" s="64">
        <f t="shared" ref="J264:K267" si="88">J265</f>
        <v>0</v>
      </c>
      <c r="K264" s="64">
        <f t="shared" si="88"/>
        <v>0</v>
      </c>
    </row>
    <row r="265" spans="1:11" ht="12.75" customHeight="1">
      <c r="A265" s="106" t="s">
        <v>133</v>
      </c>
      <c r="B265" s="41" t="s">
        <v>22</v>
      </c>
      <c r="C265" s="41" t="s">
        <v>68</v>
      </c>
      <c r="D265" s="117" t="s">
        <v>613</v>
      </c>
      <c r="E265" s="41"/>
      <c r="F265" s="41"/>
      <c r="G265" s="64">
        <f t="shared" si="87"/>
        <v>0</v>
      </c>
      <c r="H265" s="64">
        <f t="shared" si="87"/>
        <v>0</v>
      </c>
      <c r="I265" s="12">
        <f t="shared" si="69"/>
        <v>0</v>
      </c>
      <c r="J265" s="64">
        <f t="shared" si="88"/>
        <v>0</v>
      </c>
      <c r="K265" s="64">
        <f t="shared" si="88"/>
        <v>0</v>
      </c>
    </row>
    <row r="266" spans="1:11" ht="25.5">
      <c r="A266" s="106" t="s">
        <v>44</v>
      </c>
      <c r="B266" s="41" t="s">
        <v>22</v>
      </c>
      <c r="C266" s="41" t="s">
        <v>68</v>
      </c>
      <c r="D266" s="117" t="s">
        <v>613</v>
      </c>
      <c r="E266" s="41" t="s">
        <v>45</v>
      </c>
      <c r="F266" s="41"/>
      <c r="G266" s="64">
        <f t="shared" si="87"/>
        <v>0</v>
      </c>
      <c r="H266" s="64">
        <f t="shared" si="87"/>
        <v>0</v>
      </c>
      <c r="I266" s="12">
        <f t="shared" si="69"/>
        <v>0</v>
      </c>
      <c r="J266" s="64">
        <f t="shared" si="88"/>
        <v>0</v>
      </c>
      <c r="K266" s="64">
        <f t="shared" si="88"/>
        <v>0</v>
      </c>
    </row>
    <row r="267" spans="1:11" ht="38.25">
      <c r="A267" s="106" t="s">
        <v>46</v>
      </c>
      <c r="B267" s="41" t="s">
        <v>22</v>
      </c>
      <c r="C267" s="41" t="s">
        <v>68</v>
      </c>
      <c r="D267" s="117" t="s">
        <v>613</v>
      </c>
      <c r="E267" s="41" t="s">
        <v>53</v>
      </c>
      <c r="F267" s="41"/>
      <c r="G267" s="64">
        <f t="shared" si="87"/>
        <v>0</v>
      </c>
      <c r="H267" s="64">
        <f t="shared" si="87"/>
        <v>0</v>
      </c>
      <c r="I267" s="12">
        <f t="shared" si="69"/>
        <v>0</v>
      </c>
      <c r="J267" s="64">
        <f t="shared" si="88"/>
        <v>0</v>
      </c>
      <c r="K267" s="64">
        <f t="shared" si="88"/>
        <v>0</v>
      </c>
    </row>
    <row r="268" spans="1:11" ht="12.75" customHeight="1">
      <c r="A268" s="106" t="s">
        <v>16</v>
      </c>
      <c r="B268" s="41" t="s">
        <v>22</v>
      </c>
      <c r="C268" s="41" t="s">
        <v>68</v>
      </c>
      <c r="D268" s="117" t="s">
        <v>613</v>
      </c>
      <c r="E268" s="41" t="s">
        <v>53</v>
      </c>
      <c r="F268" s="41" t="s">
        <v>17</v>
      </c>
      <c r="G268" s="64">
        <f>'[1]Бюджет 2025 г 1 чтение'!$H$197</f>
        <v>0</v>
      </c>
      <c r="H268" s="64"/>
      <c r="I268" s="12">
        <f t="shared" si="69"/>
        <v>0</v>
      </c>
      <c r="J268" s="22">
        <f>'[1]Бюджет 2025 г 1 чтение'!$I$197</f>
        <v>0</v>
      </c>
      <c r="K268" s="22">
        <f>'[1]Бюджет 2025 г 1 чтение'!$J$197</f>
        <v>0</v>
      </c>
    </row>
    <row r="269" spans="1:11" ht="51.75" customHeight="1">
      <c r="A269" s="106" t="s">
        <v>635</v>
      </c>
      <c r="B269" s="41" t="s">
        <v>22</v>
      </c>
      <c r="C269" s="41" t="s">
        <v>68</v>
      </c>
      <c r="D269" s="117" t="s">
        <v>614</v>
      </c>
      <c r="E269" s="41"/>
      <c r="F269" s="41"/>
      <c r="G269" s="64">
        <f t="shared" ref="G269:K272" si="89">G270</f>
        <v>10</v>
      </c>
      <c r="H269" s="64">
        <f t="shared" si="89"/>
        <v>0</v>
      </c>
      <c r="I269" s="12">
        <f t="shared" si="69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133</v>
      </c>
      <c r="B270" s="41" t="s">
        <v>22</v>
      </c>
      <c r="C270" s="41" t="s">
        <v>68</v>
      </c>
      <c r="D270" s="117" t="s">
        <v>615</v>
      </c>
      <c r="E270" s="41"/>
      <c r="F270" s="41"/>
      <c r="G270" s="64">
        <f t="shared" si="89"/>
        <v>10</v>
      </c>
      <c r="H270" s="64">
        <f t="shared" si="89"/>
        <v>0</v>
      </c>
      <c r="I270" s="12">
        <f t="shared" si="69"/>
        <v>10</v>
      </c>
      <c r="J270" s="64">
        <f t="shared" si="89"/>
        <v>0</v>
      </c>
      <c r="K270" s="64">
        <f t="shared" si="89"/>
        <v>0</v>
      </c>
    </row>
    <row r="271" spans="1:11" ht="12.75" customHeight="1">
      <c r="A271" s="106" t="s">
        <v>44</v>
      </c>
      <c r="B271" s="41" t="s">
        <v>22</v>
      </c>
      <c r="C271" s="41" t="s">
        <v>68</v>
      </c>
      <c r="D271" s="117" t="s">
        <v>615</v>
      </c>
      <c r="E271" s="41" t="s">
        <v>45</v>
      </c>
      <c r="F271" s="41"/>
      <c r="G271" s="64">
        <f t="shared" si="89"/>
        <v>10</v>
      </c>
      <c r="H271" s="64">
        <f t="shared" si="89"/>
        <v>0</v>
      </c>
      <c r="I271" s="12">
        <f t="shared" si="69"/>
        <v>10</v>
      </c>
      <c r="J271" s="64">
        <f t="shared" si="89"/>
        <v>0</v>
      </c>
      <c r="K271" s="64">
        <f t="shared" si="89"/>
        <v>0</v>
      </c>
    </row>
    <row r="272" spans="1:11" ht="12.75" customHeight="1">
      <c r="A272" s="106" t="s">
        <v>46</v>
      </c>
      <c r="B272" s="41" t="s">
        <v>22</v>
      </c>
      <c r="C272" s="41" t="s">
        <v>68</v>
      </c>
      <c r="D272" s="117" t="s">
        <v>615</v>
      </c>
      <c r="E272" s="41" t="s">
        <v>53</v>
      </c>
      <c r="F272" s="41"/>
      <c r="G272" s="64">
        <f t="shared" si="89"/>
        <v>10</v>
      </c>
      <c r="H272" s="64">
        <f t="shared" si="89"/>
        <v>0</v>
      </c>
      <c r="I272" s="12">
        <f t="shared" si="69"/>
        <v>10</v>
      </c>
      <c r="J272" s="64">
        <f t="shared" si="89"/>
        <v>0</v>
      </c>
      <c r="K272" s="64">
        <f t="shared" si="89"/>
        <v>0</v>
      </c>
    </row>
    <row r="273" spans="1:11" ht="12.75" customHeight="1">
      <c r="A273" s="106" t="s">
        <v>16</v>
      </c>
      <c r="B273" s="41" t="s">
        <v>22</v>
      </c>
      <c r="C273" s="41" t="s">
        <v>68</v>
      </c>
      <c r="D273" s="117" t="s">
        <v>615</v>
      </c>
      <c r="E273" s="41" t="s">
        <v>53</v>
      </c>
      <c r="F273" s="41" t="s">
        <v>17</v>
      </c>
      <c r="G273" s="64">
        <f>'[1]Бюджет 2025 г 1 чтение'!$H$202</f>
        <v>10</v>
      </c>
      <c r="H273" s="64">
        <f>'[4]Поправки февраль'!$I$206</f>
        <v>0</v>
      </c>
      <c r="I273" s="12">
        <f t="shared" si="69"/>
        <v>10</v>
      </c>
      <c r="J273" s="22">
        <f>'[1]Бюджет 2025 г 1 чтение'!$I$202</f>
        <v>0</v>
      </c>
      <c r="K273" s="22">
        <f>'[1]Бюджет 2025 г 1 чтение'!$J$202</f>
        <v>0</v>
      </c>
    </row>
    <row r="274" spans="1:11" ht="51">
      <c r="A274" s="106" t="s">
        <v>636</v>
      </c>
      <c r="B274" s="41" t="s">
        <v>22</v>
      </c>
      <c r="C274" s="41" t="s">
        <v>68</v>
      </c>
      <c r="D274" s="117" t="s">
        <v>616</v>
      </c>
      <c r="E274" s="41"/>
      <c r="F274" s="41"/>
      <c r="G274" s="64">
        <f t="shared" ref="G274:K277" si="90">G275</f>
        <v>2</v>
      </c>
      <c r="H274" s="64">
        <f t="shared" si="90"/>
        <v>0</v>
      </c>
      <c r="I274" s="12">
        <f t="shared" si="69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133</v>
      </c>
      <c r="B275" s="41" t="s">
        <v>22</v>
      </c>
      <c r="C275" s="41" t="s">
        <v>68</v>
      </c>
      <c r="D275" s="117" t="s">
        <v>617</v>
      </c>
      <c r="E275" s="41"/>
      <c r="F275" s="41"/>
      <c r="G275" s="64">
        <f t="shared" si="90"/>
        <v>2</v>
      </c>
      <c r="H275" s="64">
        <f t="shared" si="90"/>
        <v>0</v>
      </c>
      <c r="I275" s="12">
        <f t="shared" si="69"/>
        <v>2</v>
      </c>
      <c r="J275" s="64">
        <f t="shared" si="90"/>
        <v>4</v>
      </c>
      <c r="K275" s="64">
        <f t="shared" si="90"/>
        <v>0</v>
      </c>
    </row>
    <row r="276" spans="1:11" ht="25.5">
      <c r="A276" s="106" t="s">
        <v>44</v>
      </c>
      <c r="B276" s="41" t="s">
        <v>22</v>
      </c>
      <c r="C276" s="41" t="s">
        <v>68</v>
      </c>
      <c r="D276" s="117" t="s">
        <v>617</v>
      </c>
      <c r="E276" s="41" t="s">
        <v>45</v>
      </c>
      <c r="F276" s="41"/>
      <c r="G276" s="64">
        <f t="shared" si="90"/>
        <v>2</v>
      </c>
      <c r="H276" s="64">
        <f t="shared" si="90"/>
        <v>0</v>
      </c>
      <c r="I276" s="12">
        <f t="shared" si="69"/>
        <v>2</v>
      </c>
      <c r="J276" s="64">
        <f t="shared" si="90"/>
        <v>4</v>
      </c>
      <c r="K276" s="64">
        <f t="shared" si="90"/>
        <v>0</v>
      </c>
    </row>
    <row r="277" spans="1:11" ht="38.25">
      <c r="A277" s="106" t="s">
        <v>46</v>
      </c>
      <c r="B277" s="41" t="s">
        <v>22</v>
      </c>
      <c r="C277" s="41" t="s">
        <v>68</v>
      </c>
      <c r="D277" s="117" t="s">
        <v>617</v>
      </c>
      <c r="E277" s="41" t="s">
        <v>53</v>
      </c>
      <c r="F277" s="41"/>
      <c r="G277" s="64">
        <f t="shared" si="90"/>
        <v>2</v>
      </c>
      <c r="H277" s="64">
        <f t="shared" si="90"/>
        <v>0</v>
      </c>
      <c r="I277" s="12">
        <f t="shared" si="69"/>
        <v>2</v>
      </c>
      <c r="J277" s="64">
        <f t="shared" si="90"/>
        <v>4</v>
      </c>
      <c r="K277" s="64">
        <f t="shared" si="90"/>
        <v>0</v>
      </c>
    </row>
    <row r="278" spans="1:11" ht="12.75" customHeight="1">
      <c r="A278" s="106" t="s">
        <v>16</v>
      </c>
      <c r="B278" s="41" t="s">
        <v>22</v>
      </c>
      <c r="C278" s="41" t="s">
        <v>68</v>
      </c>
      <c r="D278" s="117" t="s">
        <v>617</v>
      </c>
      <c r="E278" s="41" t="s">
        <v>53</v>
      </c>
      <c r="F278" s="41" t="s">
        <v>17</v>
      </c>
      <c r="G278" s="64">
        <f>'[1]Бюджет 2025 г 1 чтение'!$H$207</f>
        <v>2</v>
      </c>
      <c r="H278" s="64">
        <f>'[4]Поправки февраль'!$I$211</f>
        <v>0</v>
      </c>
      <c r="I278" s="12">
        <f t="shared" si="69"/>
        <v>2</v>
      </c>
      <c r="J278" s="22">
        <f>'[1]Бюджет 2025 г 1 чтение'!$I$207</f>
        <v>4</v>
      </c>
      <c r="K278" s="22">
        <f>'[1]Бюджет 2025 г 1 чтение'!$J$207</f>
        <v>0</v>
      </c>
    </row>
    <row r="279" spans="1:11" ht="38.25">
      <c r="A279" s="106" t="s">
        <v>637</v>
      </c>
      <c r="B279" s="41" t="s">
        <v>22</v>
      </c>
      <c r="C279" s="41" t="s">
        <v>68</v>
      </c>
      <c r="D279" s="117" t="s">
        <v>618</v>
      </c>
      <c r="E279" s="41"/>
      <c r="F279" s="41"/>
      <c r="G279" s="64">
        <f t="shared" ref="G279:H282" si="91">G280</f>
        <v>1</v>
      </c>
      <c r="H279" s="64">
        <f t="shared" si="91"/>
        <v>0</v>
      </c>
      <c r="I279" s="12">
        <f t="shared" si="69"/>
        <v>1</v>
      </c>
      <c r="J279" s="64">
        <f t="shared" ref="J279:K282" si="92">J280</f>
        <v>1</v>
      </c>
      <c r="K279" s="64">
        <f t="shared" si="92"/>
        <v>0</v>
      </c>
    </row>
    <row r="280" spans="1:11" ht="12.75" customHeight="1">
      <c r="A280" s="106" t="s">
        <v>133</v>
      </c>
      <c r="B280" s="41" t="s">
        <v>22</v>
      </c>
      <c r="C280" s="41" t="s">
        <v>68</v>
      </c>
      <c r="D280" s="117" t="s">
        <v>619</v>
      </c>
      <c r="E280" s="41"/>
      <c r="F280" s="41"/>
      <c r="G280" s="64">
        <f t="shared" si="91"/>
        <v>1</v>
      </c>
      <c r="H280" s="64">
        <f t="shared" si="91"/>
        <v>0</v>
      </c>
      <c r="I280" s="12">
        <f t="shared" si="69"/>
        <v>1</v>
      </c>
      <c r="J280" s="64">
        <f t="shared" si="92"/>
        <v>1</v>
      </c>
      <c r="K280" s="64">
        <f t="shared" si="92"/>
        <v>0</v>
      </c>
    </row>
    <row r="281" spans="1:11" ht="25.5">
      <c r="A281" s="106" t="s">
        <v>44</v>
      </c>
      <c r="B281" s="41" t="s">
        <v>22</v>
      </c>
      <c r="C281" s="41" t="s">
        <v>68</v>
      </c>
      <c r="D281" s="117" t="s">
        <v>619</v>
      </c>
      <c r="E281" s="41" t="s">
        <v>45</v>
      </c>
      <c r="F281" s="41"/>
      <c r="G281" s="64">
        <f t="shared" si="91"/>
        <v>1</v>
      </c>
      <c r="H281" s="64">
        <f t="shared" si="91"/>
        <v>0</v>
      </c>
      <c r="I281" s="12">
        <f t="shared" ref="I281:I344" si="93">G281+H281</f>
        <v>1</v>
      </c>
      <c r="J281" s="64">
        <f t="shared" si="92"/>
        <v>1</v>
      </c>
      <c r="K281" s="64">
        <f t="shared" si="92"/>
        <v>0</v>
      </c>
    </row>
    <row r="282" spans="1:11" ht="38.25">
      <c r="A282" s="106" t="s">
        <v>46</v>
      </c>
      <c r="B282" s="41" t="s">
        <v>22</v>
      </c>
      <c r="C282" s="41" t="s">
        <v>68</v>
      </c>
      <c r="D282" s="117" t="s">
        <v>619</v>
      </c>
      <c r="E282" s="41" t="s">
        <v>53</v>
      </c>
      <c r="F282" s="41"/>
      <c r="G282" s="64">
        <f t="shared" si="91"/>
        <v>1</v>
      </c>
      <c r="H282" s="64">
        <f t="shared" si="91"/>
        <v>0</v>
      </c>
      <c r="I282" s="12">
        <f t="shared" si="93"/>
        <v>1</v>
      </c>
      <c r="J282" s="64">
        <f t="shared" si="92"/>
        <v>1</v>
      </c>
      <c r="K282" s="64">
        <f t="shared" si="92"/>
        <v>0</v>
      </c>
    </row>
    <row r="283" spans="1:11" ht="12.75" customHeight="1">
      <c r="A283" s="106" t="s">
        <v>16</v>
      </c>
      <c r="B283" s="41" t="s">
        <v>22</v>
      </c>
      <c r="C283" s="41" t="s">
        <v>68</v>
      </c>
      <c r="D283" s="117" t="s">
        <v>619</v>
      </c>
      <c r="E283" s="41" t="s">
        <v>53</v>
      </c>
      <c r="F283" s="41" t="s">
        <v>17</v>
      </c>
      <c r="G283" s="64">
        <f>'[1]Бюджет 2025 г 1 чтение'!$H$212</f>
        <v>1</v>
      </c>
      <c r="H283" s="64">
        <f>'[4]Поправки февраль'!$I$216</f>
        <v>0</v>
      </c>
      <c r="I283" s="12">
        <f t="shared" si="93"/>
        <v>1</v>
      </c>
      <c r="J283" s="22">
        <f>'[1]Бюджет 2025 г 1 чтение'!$I$212</f>
        <v>1</v>
      </c>
      <c r="K283" s="22">
        <f>'[1]Бюджет 2025 г 1 чтение'!$J$212</f>
        <v>0</v>
      </c>
    </row>
    <row r="284" spans="1:11" ht="51">
      <c r="A284" s="106" t="s">
        <v>610</v>
      </c>
      <c r="B284" s="41" t="s">
        <v>22</v>
      </c>
      <c r="C284" s="41" t="s">
        <v>68</v>
      </c>
      <c r="D284" s="117" t="s">
        <v>621</v>
      </c>
      <c r="E284" s="41"/>
      <c r="F284" s="41"/>
      <c r="G284" s="64">
        <f t="shared" ref="G284:H287" si="94">G285</f>
        <v>1</v>
      </c>
      <c r="H284" s="64">
        <f t="shared" si="94"/>
        <v>0</v>
      </c>
      <c r="I284" s="12">
        <f t="shared" si="93"/>
        <v>1</v>
      </c>
      <c r="J284" s="64">
        <f t="shared" ref="J284:K287" si="95">J285</f>
        <v>1</v>
      </c>
      <c r="K284" s="64">
        <f t="shared" si="95"/>
        <v>0</v>
      </c>
    </row>
    <row r="285" spans="1:11" ht="12.75" customHeight="1">
      <c r="A285" s="106" t="s">
        <v>133</v>
      </c>
      <c r="B285" s="41" t="s">
        <v>22</v>
      </c>
      <c r="C285" s="41" t="s">
        <v>68</v>
      </c>
      <c r="D285" s="117" t="s">
        <v>620</v>
      </c>
      <c r="E285" s="41"/>
      <c r="F285" s="41"/>
      <c r="G285" s="64">
        <f t="shared" si="94"/>
        <v>1</v>
      </c>
      <c r="H285" s="64">
        <f t="shared" si="94"/>
        <v>0</v>
      </c>
      <c r="I285" s="12">
        <f t="shared" si="93"/>
        <v>1</v>
      </c>
      <c r="J285" s="64">
        <f t="shared" si="95"/>
        <v>1</v>
      </c>
      <c r="K285" s="64">
        <f t="shared" si="95"/>
        <v>0</v>
      </c>
    </row>
    <row r="286" spans="1:11" ht="25.5">
      <c r="A286" s="106" t="s">
        <v>44</v>
      </c>
      <c r="B286" s="41" t="s">
        <v>22</v>
      </c>
      <c r="C286" s="41" t="s">
        <v>68</v>
      </c>
      <c r="D286" s="117" t="s">
        <v>620</v>
      </c>
      <c r="E286" s="41" t="s">
        <v>45</v>
      </c>
      <c r="F286" s="41"/>
      <c r="G286" s="64">
        <f t="shared" si="94"/>
        <v>1</v>
      </c>
      <c r="H286" s="64">
        <f t="shared" si="94"/>
        <v>0</v>
      </c>
      <c r="I286" s="12">
        <f t="shared" si="93"/>
        <v>1</v>
      </c>
      <c r="J286" s="64">
        <f t="shared" si="95"/>
        <v>1</v>
      </c>
      <c r="K286" s="64">
        <f t="shared" si="95"/>
        <v>0</v>
      </c>
    </row>
    <row r="287" spans="1:11" ht="38.25">
      <c r="A287" s="106" t="s">
        <v>46</v>
      </c>
      <c r="B287" s="41" t="s">
        <v>22</v>
      </c>
      <c r="C287" s="41" t="s">
        <v>68</v>
      </c>
      <c r="D287" s="117" t="s">
        <v>620</v>
      </c>
      <c r="E287" s="41" t="s">
        <v>53</v>
      </c>
      <c r="F287" s="41"/>
      <c r="G287" s="64">
        <f t="shared" si="94"/>
        <v>1</v>
      </c>
      <c r="H287" s="64">
        <f t="shared" si="94"/>
        <v>0</v>
      </c>
      <c r="I287" s="12">
        <f t="shared" si="93"/>
        <v>1</v>
      </c>
      <c r="J287" s="64">
        <f t="shared" si="95"/>
        <v>1</v>
      </c>
      <c r="K287" s="64">
        <f t="shared" si="95"/>
        <v>0</v>
      </c>
    </row>
    <row r="288" spans="1:11" ht="12.75" customHeight="1">
      <c r="A288" s="106" t="s">
        <v>16</v>
      </c>
      <c r="B288" s="41" t="s">
        <v>22</v>
      </c>
      <c r="C288" s="41" t="s">
        <v>68</v>
      </c>
      <c r="D288" s="117" t="s">
        <v>620</v>
      </c>
      <c r="E288" s="41" t="s">
        <v>53</v>
      </c>
      <c r="F288" s="41" t="s">
        <v>17</v>
      </c>
      <c r="G288" s="64">
        <f>'[1]Бюджет 2025 г 1 чтение'!$H$217</f>
        <v>1</v>
      </c>
      <c r="H288" s="64">
        <f>'[4]Поправки февраль'!$I$221</f>
        <v>0</v>
      </c>
      <c r="I288" s="12">
        <f t="shared" si="93"/>
        <v>1</v>
      </c>
      <c r="J288" s="22">
        <f>'[1]Бюджет 2025 г 1 чтение'!$I$217</f>
        <v>1</v>
      </c>
      <c r="K288" s="22">
        <f>'[1]Бюджет 2025 г 1 чтение'!$J$217</f>
        <v>0</v>
      </c>
    </row>
    <row r="289" spans="1:11" ht="15" customHeight="1">
      <c r="A289" s="31" t="s">
        <v>115</v>
      </c>
      <c r="B289" s="38" t="s">
        <v>116</v>
      </c>
      <c r="C289" s="38"/>
      <c r="D289" s="32"/>
      <c r="E289" s="38"/>
      <c r="F289" s="38"/>
      <c r="G289" s="15">
        <f t="shared" ref="G289:K289" si="96">G291</f>
        <v>1507.4</v>
      </c>
      <c r="H289" s="15">
        <f t="shared" si="96"/>
        <v>0</v>
      </c>
      <c r="I289" s="12">
        <f t="shared" si="93"/>
        <v>1507.4</v>
      </c>
      <c r="J289" s="15">
        <f t="shared" si="96"/>
        <v>1646.2</v>
      </c>
      <c r="K289" s="15">
        <f t="shared" si="96"/>
        <v>1704.3</v>
      </c>
    </row>
    <row r="290" spans="1:11">
      <c r="A290" s="31" t="s">
        <v>19</v>
      </c>
      <c r="B290" s="38" t="s">
        <v>116</v>
      </c>
      <c r="C290" s="38"/>
      <c r="D290" s="32"/>
      <c r="E290" s="38"/>
      <c r="F290" s="38"/>
      <c r="G290" s="15">
        <f t="shared" ref="G290:K290" si="97">G297+G302</f>
        <v>1507.4</v>
      </c>
      <c r="H290" s="15">
        <f t="shared" si="97"/>
        <v>0</v>
      </c>
      <c r="I290" s="12">
        <f t="shared" si="93"/>
        <v>1507.4</v>
      </c>
      <c r="J290" s="15">
        <f t="shared" si="97"/>
        <v>1646.2</v>
      </c>
      <c r="K290" s="15">
        <f t="shared" si="97"/>
        <v>1704.3</v>
      </c>
    </row>
    <row r="291" spans="1:11" ht="24">
      <c r="A291" s="31" t="s">
        <v>117</v>
      </c>
      <c r="B291" s="38" t="s">
        <v>116</v>
      </c>
      <c r="C291" s="38" t="s">
        <v>118</v>
      </c>
      <c r="D291" s="32"/>
      <c r="E291" s="38"/>
      <c r="F291" s="38"/>
      <c r="G291" s="15">
        <f t="shared" ref="G291:K291" si="98">G292+G298</f>
        <v>1507.4</v>
      </c>
      <c r="H291" s="15">
        <f t="shared" si="98"/>
        <v>0</v>
      </c>
      <c r="I291" s="12">
        <f t="shared" si="93"/>
        <v>1507.4</v>
      </c>
      <c r="J291" s="15">
        <f t="shared" si="98"/>
        <v>1646.2</v>
      </c>
      <c r="K291" s="15">
        <f t="shared" si="98"/>
        <v>1704.3</v>
      </c>
    </row>
    <row r="292" spans="1:11" ht="24">
      <c r="A292" s="69" t="s">
        <v>25</v>
      </c>
      <c r="B292" s="38" t="s">
        <v>116</v>
      </c>
      <c r="C292" s="38" t="s">
        <v>118</v>
      </c>
      <c r="D292" s="11" t="s">
        <v>119</v>
      </c>
      <c r="E292" s="38"/>
      <c r="F292" s="38"/>
      <c r="G292" s="15">
        <f t="shared" ref="G292:J294" si="99">G293</f>
        <v>0</v>
      </c>
      <c r="H292" s="15">
        <f t="shared" si="99"/>
        <v>0</v>
      </c>
      <c r="I292" s="12">
        <f t="shared" si="93"/>
        <v>0</v>
      </c>
      <c r="J292" s="15">
        <f t="shared" si="99"/>
        <v>0</v>
      </c>
      <c r="K292" s="26"/>
    </row>
    <row r="293" spans="1:11" ht="48">
      <c r="A293" s="60" t="s">
        <v>120</v>
      </c>
      <c r="B293" s="39" t="s">
        <v>116</v>
      </c>
      <c r="C293" s="39" t="s">
        <v>118</v>
      </c>
      <c r="D293" s="30" t="s">
        <v>121</v>
      </c>
      <c r="E293" s="39"/>
      <c r="F293" s="39"/>
      <c r="G293" s="16">
        <f t="shared" si="99"/>
        <v>0</v>
      </c>
      <c r="H293" s="16">
        <f t="shared" si="99"/>
        <v>0</v>
      </c>
      <c r="I293" s="12">
        <f t="shared" si="93"/>
        <v>0</v>
      </c>
      <c r="J293" s="16">
        <f t="shared" si="99"/>
        <v>0</v>
      </c>
      <c r="K293" s="26"/>
    </row>
    <row r="294" spans="1:11">
      <c r="A294" s="60" t="s">
        <v>122</v>
      </c>
      <c r="B294" s="39" t="s">
        <v>116</v>
      </c>
      <c r="C294" s="39" t="s">
        <v>118</v>
      </c>
      <c r="D294" s="30" t="s">
        <v>121</v>
      </c>
      <c r="E294" s="39" t="s">
        <v>123</v>
      </c>
      <c r="F294" s="39"/>
      <c r="G294" s="16">
        <f t="shared" si="99"/>
        <v>0</v>
      </c>
      <c r="H294" s="16">
        <f t="shared" si="99"/>
        <v>0</v>
      </c>
      <c r="I294" s="12">
        <f t="shared" si="93"/>
        <v>0</v>
      </c>
      <c r="J294" s="16">
        <f t="shared" si="99"/>
        <v>0</v>
      </c>
      <c r="K294" s="26"/>
    </row>
    <row r="295" spans="1:11">
      <c r="A295" s="60" t="s">
        <v>124</v>
      </c>
      <c r="B295" s="39" t="s">
        <v>116</v>
      </c>
      <c r="C295" s="39" t="s">
        <v>118</v>
      </c>
      <c r="D295" s="30" t="s">
        <v>121</v>
      </c>
      <c r="E295" s="39" t="s">
        <v>125</v>
      </c>
      <c r="F295" s="39"/>
      <c r="G295" s="16">
        <f>G296+G297</f>
        <v>0</v>
      </c>
      <c r="H295" s="16">
        <f>H296+H297</f>
        <v>0</v>
      </c>
      <c r="I295" s="12">
        <f t="shared" si="93"/>
        <v>0</v>
      </c>
      <c r="J295" s="16">
        <f>J296+J297</f>
        <v>0</v>
      </c>
      <c r="K295" s="26"/>
    </row>
    <row r="296" spans="1:11">
      <c r="A296" s="60" t="s">
        <v>18</v>
      </c>
      <c r="B296" s="39" t="s">
        <v>116</v>
      </c>
      <c r="C296" s="39" t="s">
        <v>118</v>
      </c>
      <c r="D296" s="30" t="s">
        <v>121</v>
      </c>
      <c r="E296" s="39" t="s">
        <v>125</v>
      </c>
      <c r="F296" s="39" t="s">
        <v>10</v>
      </c>
      <c r="G296" s="26"/>
      <c r="H296" s="26"/>
      <c r="I296" s="12">
        <f t="shared" si="93"/>
        <v>0</v>
      </c>
      <c r="J296" s="20"/>
      <c r="K296" s="26"/>
    </row>
    <row r="297" spans="1:11">
      <c r="A297" s="60" t="s">
        <v>19</v>
      </c>
      <c r="B297" s="39" t="s">
        <v>116</v>
      </c>
      <c r="C297" s="39" t="s">
        <v>118</v>
      </c>
      <c r="D297" s="30" t="s">
        <v>121</v>
      </c>
      <c r="E297" s="39" t="s">
        <v>125</v>
      </c>
      <c r="F297" s="39" t="s">
        <v>11</v>
      </c>
      <c r="G297" s="26"/>
      <c r="H297" s="26"/>
      <c r="I297" s="12">
        <f t="shared" si="93"/>
        <v>0</v>
      </c>
      <c r="J297" s="20"/>
      <c r="K297" s="26"/>
    </row>
    <row r="298" spans="1:11" ht="24" customHeight="1">
      <c r="A298" s="69" t="s">
        <v>25</v>
      </c>
      <c r="B298" s="38" t="s">
        <v>116</v>
      </c>
      <c r="C298" s="38" t="s">
        <v>118</v>
      </c>
      <c r="D298" s="11" t="s">
        <v>26</v>
      </c>
      <c r="E298" s="38"/>
      <c r="F298" s="38"/>
      <c r="G298" s="16">
        <f t="shared" ref="G298:K301" si="100">G299</f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 ht="48.75" customHeight="1">
      <c r="A299" s="60" t="s">
        <v>120</v>
      </c>
      <c r="B299" s="39" t="s">
        <v>116</v>
      </c>
      <c r="C299" s="39" t="s">
        <v>118</v>
      </c>
      <c r="D299" s="30" t="s">
        <v>126</v>
      </c>
      <c r="E299" s="39"/>
      <c r="F299" s="39"/>
      <c r="G299" s="16">
        <f>G300</f>
        <v>1507.4</v>
      </c>
      <c r="H299" s="16">
        <f>H300</f>
        <v>0</v>
      </c>
      <c r="I299" s="12">
        <f t="shared" si="93"/>
        <v>1507.4</v>
      </c>
      <c r="J299" s="16">
        <f t="shared" si="100"/>
        <v>1646.2</v>
      </c>
      <c r="K299" s="16">
        <f t="shared" si="100"/>
        <v>1704.3</v>
      </c>
    </row>
    <row r="300" spans="1:11">
      <c r="A300" s="60" t="s">
        <v>122</v>
      </c>
      <c r="B300" s="39" t="s">
        <v>116</v>
      </c>
      <c r="C300" s="39" t="s">
        <v>118</v>
      </c>
      <c r="D300" s="30" t="s">
        <v>126</v>
      </c>
      <c r="E300" s="39" t="s">
        <v>123</v>
      </c>
      <c r="F300" s="39"/>
      <c r="G300" s="16">
        <f t="shared" si="100"/>
        <v>1507.4</v>
      </c>
      <c r="H300" s="16">
        <f t="shared" si="100"/>
        <v>0</v>
      </c>
      <c r="I300" s="12">
        <f t="shared" si="93"/>
        <v>1507.4</v>
      </c>
      <c r="J300" s="16">
        <f t="shared" si="100"/>
        <v>1646.2</v>
      </c>
      <c r="K300" s="16">
        <f t="shared" si="100"/>
        <v>1704.3</v>
      </c>
    </row>
    <row r="301" spans="1:11">
      <c r="A301" s="60" t="s">
        <v>124</v>
      </c>
      <c r="B301" s="39" t="s">
        <v>116</v>
      </c>
      <c r="C301" s="39" t="s">
        <v>118</v>
      </c>
      <c r="D301" s="30" t="s">
        <v>126</v>
      </c>
      <c r="E301" s="39" t="s">
        <v>125</v>
      </c>
      <c r="F301" s="39"/>
      <c r="G301" s="16">
        <f t="shared" si="100"/>
        <v>1507.4</v>
      </c>
      <c r="H301" s="16">
        <f t="shared" si="100"/>
        <v>0</v>
      </c>
      <c r="I301" s="12">
        <f t="shared" si="93"/>
        <v>1507.4</v>
      </c>
      <c r="J301" s="16">
        <f t="shared" si="100"/>
        <v>1646.2</v>
      </c>
      <c r="K301" s="16">
        <f t="shared" si="100"/>
        <v>1704.3</v>
      </c>
    </row>
    <row r="302" spans="1:11">
      <c r="A302" s="60" t="s">
        <v>19</v>
      </c>
      <c r="B302" s="39" t="s">
        <v>116</v>
      </c>
      <c r="C302" s="39" t="s">
        <v>118</v>
      </c>
      <c r="D302" s="30" t="s">
        <v>126</v>
      </c>
      <c r="E302" s="39" t="s">
        <v>125</v>
      </c>
      <c r="F302" s="39" t="s">
        <v>11</v>
      </c>
      <c r="G302" s="19">
        <f>'[3]Бюджет 2025 г 2 чтение'!$H$603</f>
        <v>1507.4</v>
      </c>
      <c r="H302" s="19">
        <f>'[4]Поправки февраль'!$I$611</f>
        <v>0</v>
      </c>
      <c r="I302" s="12">
        <f t="shared" si="93"/>
        <v>1507.4</v>
      </c>
      <c r="J302" s="20">
        <f>'[3]Бюджет 2025 г 2 чтение'!$I$603</f>
        <v>1646.2</v>
      </c>
      <c r="K302" s="19">
        <f>'[3]Бюджет 2025 г 2 чтение'!$J$603</f>
        <v>1704.3</v>
      </c>
    </row>
    <row r="303" spans="1:11" ht="37.5" customHeight="1">
      <c r="A303" s="69" t="s">
        <v>127</v>
      </c>
      <c r="B303" s="38" t="s">
        <v>128</v>
      </c>
      <c r="C303" s="38"/>
      <c r="D303" s="32"/>
      <c r="E303" s="38"/>
      <c r="F303" s="38"/>
      <c r="G303" s="15">
        <f t="shared" ref="G303:K303" si="101">G306</f>
        <v>2580.1999999999998</v>
      </c>
      <c r="H303" s="15">
        <f t="shared" si="101"/>
        <v>0</v>
      </c>
      <c r="I303" s="12">
        <f t="shared" si="93"/>
        <v>2580.1999999999998</v>
      </c>
      <c r="J303" s="15">
        <f t="shared" si="101"/>
        <v>2302.5</v>
      </c>
      <c r="K303" s="15">
        <f t="shared" si="101"/>
        <v>2130</v>
      </c>
    </row>
    <row r="304" spans="1:11">
      <c r="A304" s="10" t="s">
        <v>16</v>
      </c>
      <c r="B304" s="39" t="s">
        <v>128</v>
      </c>
      <c r="C304" s="39"/>
      <c r="D304" s="30"/>
      <c r="E304" s="39"/>
      <c r="F304" s="39" t="s">
        <v>17</v>
      </c>
      <c r="G304" s="16">
        <f>G311+G316+G329+G332+G335+G324+G319+G339+G342</f>
        <v>2580.1999999999998</v>
      </c>
      <c r="H304" s="16"/>
      <c r="I304" s="12">
        <f t="shared" si="93"/>
        <v>2580.1999999999998</v>
      </c>
      <c r="J304" s="16">
        <f t="shared" ref="J304:K304" si="102">J311+J316+J329+J332+J335+J324+J319+J339+J342</f>
        <v>2302.5</v>
      </c>
      <c r="K304" s="16">
        <f t="shared" si="102"/>
        <v>2130</v>
      </c>
    </row>
    <row r="305" spans="1:11" hidden="1">
      <c r="A305" s="10" t="s">
        <v>18</v>
      </c>
      <c r="B305" s="39" t="s">
        <v>128</v>
      </c>
      <c r="C305" s="39"/>
      <c r="D305" s="30"/>
      <c r="E305" s="39"/>
      <c r="F305" s="39" t="s">
        <v>10</v>
      </c>
      <c r="G305" s="26"/>
      <c r="H305" s="26"/>
      <c r="I305" s="12">
        <f t="shared" si="93"/>
        <v>0</v>
      </c>
      <c r="J305" s="12" t="e">
        <f>E305+#REF!</f>
        <v>#REF!</v>
      </c>
      <c r="K305" s="26"/>
    </row>
    <row r="306" spans="1:11" ht="51.75" customHeight="1">
      <c r="A306" s="69" t="s">
        <v>129</v>
      </c>
      <c r="B306" s="39" t="s">
        <v>128</v>
      </c>
      <c r="C306" s="39" t="s">
        <v>130</v>
      </c>
      <c r="D306" s="30"/>
      <c r="E306" s="39"/>
      <c r="F306" s="39"/>
      <c r="G306" s="16">
        <f t="shared" ref="G306:K306" si="103">G307+G312+G325+G320</f>
        <v>2580.1999999999998</v>
      </c>
      <c r="H306" s="16">
        <f t="shared" si="103"/>
        <v>0</v>
      </c>
      <c r="I306" s="12">
        <f t="shared" si="93"/>
        <v>2580.1999999999998</v>
      </c>
      <c r="J306" s="16">
        <f t="shared" si="103"/>
        <v>2302.5</v>
      </c>
      <c r="K306" s="16">
        <f t="shared" si="103"/>
        <v>2130</v>
      </c>
    </row>
    <row r="307" spans="1:11" ht="60" hidden="1" customHeight="1">
      <c r="A307" s="33" t="s">
        <v>131</v>
      </c>
      <c r="B307" s="18" t="s">
        <v>128</v>
      </c>
      <c r="C307" s="18" t="s">
        <v>130</v>
      </c>
      <c r="D307" s="35" t="s">
        <v>132</v>
      </c>
      <c r="E307" s="40"/>
      <c r="F307" s="40"/>
      <c r="G307" s="16">
        <f t="shared" ref="G307:J310" si="104">G308</f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133</v>
      </c>
      <c r="B308" s="18" t="s">
        <v>128</v>
      </c>
      <c r="C308" s="18" t="s">
        <v>130</v>
      </c>
      <c r="D308" s="35" t="s">
        <v>134</v>
      </c>
      <c r="E308" s="39"/>
      <c r="F308" s="39"/>
      <c r="G308" s="16">
        <f t="shared" si="104"/>
        <v>0</v>
      </c>
      <c r="H308" s="16">
        <f t="shared" si="104"/>
        <v>0</v>
      </c>
      <c r="I308" s="12">
        <f t="shared" si="93"/>
        <v>0</v>
      </c>
      <c r="J308" s="16">
        <f t="shared" si="104"/>
        <v>0</v>
      </c>
      <c r="K308" s="26"/>
    </row>
    <row r="309" spans="1:11" ht="26.25" hidden="1" customHeight="1">
      <c r="A309" s="17" t="s">
        <v>44</v>
      </c>
      <c r="B309" s="18" t="s">
        <v>128</v>
      </c>
      <c r="C309" s="18" t="s">
        <v>130</v>
      </c>
      <c r="D309" s="35" t="s">
        <v>134</v>
      </c>
      <c r="E309" s="39" t="s">
        <v>45</v>
      </c>
      <c r="F309" s="39"/>
      <c r="G309" s="16">
        <f t="shared" si="104"/>
        <v>0</v>
      </c>
      <c r="H309" s="16">
        <f t="shared" si="104"/>
        <v>0</v>
      </c>
      <c r="I309" s="12">
        <f t="shared" si="93"/>
        <v>0</v>
      </c>
      <c r="J309" s="16">
        <f t="shared" si="104"/>
        <v>0</v>
      </c>
      <c r="K309" s="26"/>
    </row>
    <row r="310" spans="1:11" ht="36" hidden="1">
      <c r="A310" s="17" t="s">
        <v>46</v>
      </c>
      <c r="B310" s="18" t="s">
        <v>128</v>
      </c>
      <c r="C310" s="18" t="s">
        <v>130</v>
      </c>
      <c r="D310" s="35" t="s">
        <v>134</v>
      </c>
      <c r="E310" s="39" t="s">
        <v>53</v>
      </c>
      <c r="F310" s="39"/>
      <c r="G310" s="16">
        <f t="shared" si="104"/>
        <v>0</v>
      </c>
      <c r="H310" s="16">
        <f t="shared" si="104"/>
        <v>0</v>
      </c>
      <c r="I310" s="12">
        <f t="shared" si="93"/>
        <v>0</v>
      </c>
      <c r="J310" s="16">
        <f t="shared" si="104"/>
        <v>0</v>
      </c>
      <c r="K310" s="26"/>
    </row>
    <row r="311" spans="1:11" hidden="1">
      <c r="A311" s="17" t="s">
        <v>16</v>
      </c>
      <c r="B311" s="18" t="s">
        <v>128</v>
      </c>
      <c r="C311" s="18" t="s">
        <v>130</v>
      </c>
      <c r="D311" s="35" t="s">
        <v>134</v>
      </c>
      <c r="E311" s="39" t="s">
        <v>53</v>
      </c>
      <c r="F311" s="39" t="s">
        <v>17</v>
      </c>
      <c r="G311" s="19"/>
      <c r="H311" s="19"/>
      <c r="I311" s="12">
        <f t="shared" si="93"/>
        <v>0</v>
      </c>
      <c r="J311" s="20"/>
      <c r="K311" s="26"/>
    </row>
    <row r="312" spans="1:11" ht="60" hidden="1">
      <c r="A312" s="13" t="s">
        <v>135</v>
      </c>
      <c r="B312" s="39" t="s">
        <v>128</v>
      </c>
      <c r="C312" s="39" t="s">
        <v>130</v>
      </c>
      <c r="D312" s="30" t="s">
        <v>136</v>
      </c>
      <c r="E312" s="39"/>
      <c r="F312" s="39"/>
      <c r="G312" s="16">
        <f t="shared" ref="G312:K312" si="105">G313</f>
        <v>0</v>
      </c>
      <c r="H312" s="16">
        <f t="shared" si="105"/>
        <v>0</v>
      </c>
      <c r="I312" s="12">
        <f t="shared" si="93"/>
        <v>0</v>
      </c>
      <c r="J312" s="16">
        <f t="shared" si="105"/>
        <v>0</v>
      </c>
      <c r="K312" s="16">
        <f t="shared" si="105"/>
        <v>0</v>
      </c>
    </row>
    <row r="313" spans="1:11" ht="15.75" hidden="1" customHeight="1">
      <c r="A313" s="17" t="s">
        <v>133</v>
      </c>
      <c r="B313" s="40" t="s">
        <v>128</v>
      </c>
      <c r="C313" s="40" t="s">
        <v>130</v>
      </c>
      <c r="D313" s="35" t="s">
        <v>137</v>
      </c>
      <c r="E313" s="40"/>
      <c r="F313" s="40"/>
      <c r="G313" s="36">
        <f t="shared" ref="G313:K313" si="106">G314+G317</f>
        <v>0</v>
      </c>
      <c r="H313" s="36">
        <f t="shared" si="106"/>
        <v>0</v>
      </c>
      <c r="I313" s="12">
        <f t="shared" si="93"/>
        <v>0</v>
      </c>
      <c r="J313" s="36">
        <f t="shared" si="106"/>
        <v>0</v>
      </c>
      <c r="K313" s="36">
        <f t="shared" si="106"/>
        <v>0</v>
      </c>
    </row>
    <row r="314" spans="1:11" ht="27.75" hidden="1" customHeight="1">
      <c r="A314" s="17" t="s">
        <v>44</v>
      </c>
      <c r="B314" s="39" t="s">
        <v>128</v>
      </c>
      <c r="C314" s="39" t="s">
        <v>130</v>
      </c>
      <c r="D314" s="35" t="s">
        <v>137</v>
      </c>
      <c r="E314" s="39" t="s">
        <v>45</v>
      </c>
      <c r="F314" s="39"/>
      <c r="G314" s="16">
        <f t="shared" ref="G314:K315" si="107">G315</f>
        <v>0</v>
      </c>
      <c r="H314" s="16">
        <f t="shared" si="107"/>
        <v>0</v>
      </c>
      <c r="I314" s="12">
        <f t="shared" si="93"/>
        <v>0</v>
      </c>
      <c r="J314" s="16">
        <f t="shared" si="107"/>
        <v>0</v>
      </c>
      <c r="K314" s="16">
        <f t="shared" si="107"/>
        <v>0</v>
      </c>
    </row>
    <row r="315" spans="1:11" ht="36" hidden="1">
      <c r="A315" s="17" t="s">
        <v>46</v>
      </c>
      <c r="B315" s="39" t="s">
        <v>128</v>
      </c>
      <c r="C315" s="39" t="s">
        <v>130</v>
      </c>
      <c r="D315" s="35" t="s">
        <v>137</v>
      </c>
      <c r="E315" s="39" t="s">
        <v>53</v>
      </c>
      <c r="F315" s="39"/>
      <c r="G315" s="16">
        <f t="shared" si="107"/>
        <v>0</v>
      </c>
      <c r="H315" s="16">
        <f t="shared" si="107"/>
        <v>0</v>
      </c>
      <c r="I315" s="12">
        <f t="shared" si="93"/>
        <v>0</v>
      </c>
      <c r="J315" s="16">
        <f t="shared" si="107"/>
        <v>0</v>
      </c>
      <c r="K315" s="16">
        <f t="shared" si="107"/>
        <v>0</v>
      </c>
    </row>
    <row r="316" spans="1:11" hidden="1">
      <c r="A316" s="17" t="s">
        <v>16</v>
      </c>
      <c r="B316" s="39" t="s">
        <v>128</v>
      </c>
      <c r="C316" s="39" t="s">
        <v>130</v>
      </c>
      <c r="D316" s="35" t="s">
        <v>137</v>
      </c>
      <c r="E316" s="39" t="s">
        <v>53</v>
      </c>
      <c r="F316" s="39" t="s">
        <v>17</v>
      </c>
      <c r="G316" s="16"/>
      <c r="H316" s="16"/>
      <c r="I316" s="12">
        <f t="shared" si="93"/>
        <v>0</v>
      </c>
      <c r="J316" s="20"/>
      <c r="K316" s="26"/>
    </row>
    <row r="317" spans="1:11" ht="27.75" hidden="1" customHeight="1">
      <c r="A317" s="74" t="s">
        <v>73</v>
      </c>
      <c r="B317" s="41" t="s">
        <v>128</v>
      </c>
      <c r="C317" s="41" t="s">
        <v>130</v>
      </c>
      <c r="D317" s="42" t="s">
        <v>137</v>
      </c>
      <c r="E317" s="41" t="s">
        <v>74</v>
      </c>
      <c r="F317" s="41"/>
      <c r="G317" s="16">
        <f t="shared" ref="G317:K318" si="108">G318</f>
        <v>0</v>
      </c>
      <c r="H317" s="16">
        <f t="shared" si="108"/>
        <v>0</v>
      </c>
      <c r="I317" s="12">
        <f t="shared" si="93"/>
        <v>0</v>
      </c>
      <c r="J317" s="16">
        <f t="shared" si="108"/>
        <v>0</v>
      </c>
      <c r="K317" s="16">
        <f t="shared" si="108"/>
        <v>0</v>
      </c>
    </row>
    <row r="318" spans="1:11" ht="24.75" hidden="1" customHeight="1">
      <c r="A318" s="74" t="s">
        <v>75</v>
      </c>
      <c r="B318" s="41" t="s">
        <v>128</v>
      </c>
      <c r="C318" s="41" t="s">
        <v>130</v>
      </c>
      <c r="D318" s="42" t="s">
        <v>137</v>
      </c>
      <c r="E318" s="41" t="s">
        <v>76</v>
      </c>
      <c r="F318" s="41"/>
      <c r="G318" s="16">
        <f t="shared" si="108"/>
        <v>0</v>
      </c>
      <c r="H318" s="16">
        <f t="shared" si="108"/>
        <v>0</v>
      </c>
      <c r="I318" s="12">
        <f t="shared" si="93"/>
        <v>0</v>
      </c>
      <c r="J318" s="16">
        <f t="shared" si="108"/>
        <v>0</v>
      </c>
      <c r="K318" s="16">
        <f t="shared" si="108"/>
        <v>0</v>
      </c>
    </row>
    <row r="319" spans="1:11" hidden="1">
      <c r="A319" s="23" t="s">
        <v>16</v>
      </c>
      <c r="B319" s="41" t="s">
        <v>128</v>
      </c>
      <c r="C319" s="41" t="s">
        <v>130</v>
      </c>
      <c r="D319" s="42" t="s">
        <v>137</v>
      </c>
      <c r="E319" s="41" t="s">
        <v>76</v>
      </c>
      <c r="F319" s="41" t="s">
        <v>17</v>
      </c>
      <c r="G319" s="16"/>
      <c r="H319" s="16"/>
      <c r="I319" s="12">
        <f t="shared" si="93"/>
        <v>0</v>
      </c>
      <c r="J319" s="20"/>
      <c r="K319" s="26"/>
    </row>
    <row r="320" spans="1:11" ht="63.75" hidden="1">
      <c r="A320" s="43" t="s">
        <v>138</v>
      </c>
      <c r="B320" s="39" t="s">
        <v>128</v>
      </c>
      <c r="C320" s="39" t="s">
        <v>130</v>
      </c>
      <c r="D320" s="35" t="s">
        <v>139</v>
      </c>
      <c r="E320" s="39"/>
      <c r="F320" s="39"/>
      <c r="G320" s="16">
        <f>G322</f>
        <v>0</v>
      </c>
      <c r="H320" s="16">
        <f>H322</f>
        <v>0</v>
      </c>
      <c r="I320" s="12">
        <f t="shared" si="93"/>
        <v>0</v>
      </c>
      <c r="J320" s="16">
        <f>J322</f>
        <v>0</v>
      </c>
      <c r="K320" s="26"/>
    </row>
    <row r="321" spans="1:11" hidden="1">
      <c r="A321" s="23" t="s">
        <v>133</v>
      </c>
      <c r="B321" s="39" t="s">
        <v>128</v>
      </c>
      <c r="C321" s="39" t="s">
        <v>130</v>
      </c>
      <c r="D321" s="35" t="s">
        <v>140</v>
      </c>
      <c r="E321" s="39"/>
      <c r="F321" s="39"/>
      <c r="G321" s="16">
        <f t="shared" ref="G321:J323" si="109">G322</f>
        <v>0</v>
      </c>
      <c r="H321" s="16">
        <f t="shared" si="109"/>
        <v>0</v>
      </c>
      <c r="I321" s="12">
        <f t="shared" si="93"/>
        <v>0</v>
      </c>
      <c r="J321" s="16">
        <f t="shared" si="109"/>
        <v>0</v>
      </c>
      <c r="K321" s="26"/>
    </row>
    <row r="322" spans="1:11" ht="25.5" hidden="1">
      <c r="A322" s="23" t="s">
        <v>44</v>
      </c>
      <c r="B322" s="39" t="s">
        <v>128</v>
      </c>
      <c r="C322" s="39" t="s">
        <v>130</v>
      </c>
      <c r="D322" s="35" t="s">
        <v>140</v>
      </c>
      <c r="E322" s="39" t="s">
        <v>45</v>
      </c>
      <c r="F322" s="39"/>
      <c r="G322" s="16">
        <f t="shared" si="109"/>
        <v>0</v>
      </c>
      <c r="H322" s="16">
        <f t="shared" si="109"/>
        <v>0</v>
      </c>
      <c r="I322" s="12">
        <f t="shared" si="93"/>
        <v>0</v>
      </c>
      <c r="J322" s="16">
        <f t="shared" si="109"/>
        <v>0</v>
      </c>
      <c r="K322" s="26"/>
    </row>
    <row r="323" spans="1:11" ht="38.25" hidden="1">
      <c r="A323" s="23" t="s">
        <v>46</v>
      </c>
      <c r="B323" s="39" t="s">
        <v>128</v>
      </c>
      <c r="C323" s="39" t="s">
        <v>130</v>
      </c>
      <c r="D323" s="35" t="s">
        <v>140</v>
      </c>
      <c r="E323" s="39" t="s">
        <v>53</v>
      </c>
      <c r="F323" s="39"/>
      <c r="G323" s="16">
        <f t="shared" si="109"/>
        <v>0</v>
      </c>
      <c r="H323" s="16">
        <f t="shared" si="109"/>
        <v>0</v>
      </c>
      <c r="I323" s="12">
        <f t="shared" si="93"/>
        <v>0</v>
      </c>
      <c r="J323" s="16">
        <f t="shared" si="109"/>
        <v>0</v>
      </c>
      <c r="K323" s="26"/>
    </row>
    <row r="324" spans="1:11" hidden="1">
      <c r="A324" s="23" t="s">
        <v>16</v>
      </c>
      <c r="B324" s="39" t="s">
        <v>128</v>
      </c>
      <c r="C324" s="39" t="s">
        <v>130</v>
      </c>
      <c r="D324" s="35" t="s">
        <v>140</v>
      </c>
      <c r="E324" s="39" t="s">
        <v>53</v>
      </c>
      <c r="F324" s="39" t="s">
        <v>17</v>
      </c>
      <c r="G324" s="16"/>
      <c r="H324" s="16"/>
      <c r="I324" s="12">
        <f t="shared" si="93"/>
        <v>0</v>
      </c>
      <c r="J324" s="20"/>
      <c r="K324" s="26"/>
    </row>
    <row r="325" spans="1:11" ht="24">
      <c r="A325" s="13" t="s">
        <v>25</v>
      </c>
      <c r="B325" s="39" t="s">
        <v>128</v>
      </c>
      <c r="C325" s="39" t="s">
        <v>130</v>
      </c>
      <c r="D325" s="30" t="s">
        <v>26</v>
      </c>
      <c r="E325" s="39"/>
      <c r="F325" s="39"/>
      <c r="G325" s="16">
        <f>G326+G336</f>
        <v>2580.1999999999998</v>
      </c>
      <c r="H325" s="16">
        <f>H326+H336</f>
        <v>0</v>
      </c>
      <c r="I325" s="12">
        <f t="shared" si="93"/>
        <v>2580.1999999999998</v>
      </c>
      <c r="J325" s="16">
        <f t="shared" ref="J325:K325" si="110">J326+J336</f>
        <v>2302.5</v>
      </c>
      <c r="K325" s="16">
        <f t="shared" si="110"/>
        <v>2130</v>
      </c>
    </row>
    <row r="326" spans="1:11" ht="36.75" customHeight="1">
      <c r="A326" s="158" t="s">
        <v>141</v>
      </c>
      <c r="B326" s="40" t="s">
        <v>128</v>
      </c>
      <c r="C326" s="40" t="s">
        <v>130</v>
      </c>
      <c r="D326" s="30" t="s">
        <v>142</v>
      </c>
      <c r="E326" s="40"/>
      <c r="F326" s="40"/>
      <c r="G326" s="16">
        <f t="shared" ref="G326:K326" si="111">G327+G330+G333</f>
        <v>2490.1999999999998</v>
      </c>
      <c r="H326" s="16">
        <f t="shared" si="111"/>
        <v>0</v>
      </c>
      <c r="I326" s="12">
        <f t="shared" si="93"/>
        <v>2490.1999999999998</v>
      </c>
      <c r="J326" s="16">
        <f t="shared" si="111"/>
        <v>2272.5</v>
      </c>
      <c r="K326" s="16">
        <f t="shared" si="111"/>
        <v>2100</v>
      </c>
    </row>
    <row r="327" spans="1:11" ht="72.75" customHeight="1">
      <c r="A327" s="17" t="s">
        <v>29</v>
      </c>
      <c r="B327" s="39" t="s">
        <v>128</v>
      </c>
      <c r="C327" s="39" t="s">
        <v>130</v>
      </c>
      <c r="D327" s="30" t="s">
        <v>142</v>
      </c>
      <c r="E327" s="39" t="s">
        <v>30</v>
      </c>
      <c r="F327" s="39"/>
      <c r="G327" s="16">
        <f t="shared" ref="G327:K328" si="112">G328</f>
        <v>2280</v>
      </c>
      <c r="H327" s="16">
        <f t="shared" si="112"/>
        <v>0</v>
      </c>
      <c r="I327" s="12">
        <f t="shared" si="93"/>
        <v>2280</v>
      </c>
      <c r="J327" s="16">
        <f t="shared" si="112"/>
        <v>2072.5</v>
      </c>
      <c r="K327" s="16">
        <f t="shared" si="112"/>
        <v>2000</v>
      </c>
    </row>
    <row r="328" spans="1:11" ht="27.75" customHeight="1">
      <c r="A328" s="17" t="s">
        <v>143</v>
      </c>
      <c r="B328" s="39" t="s">
        <v>128</v>
      </c>
      <c r="C328" s="39" t="s">
        <v>130</v>
      </c>
      <c r="D328" s="30" t="s">
        <v>142</v>
      </c>
      <c r="E328" s="39" t="s">
        <v>144</v>
      </c>
      <c r="F328" s="39"/>
      <c r="G328" s="16">
        <f t="shared" si="112"/>
        <v>2280</v>
      </c>
      <c r="H328" s="16">
        <f t="shared" si="112"/>
        <v>0</v>
      </c>
      <c r="I328" s="12">
        <f t="shared" si="93"/>
        <v>2280</v>
      </c>
      <c r="J328" s="16">
        <f t="shared" si="112"/>
        <v>2072.5</v>
      </c>
      <c r="K328" s="16">
        <f t="shared" si="112"/>
        <v>2000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144</v>
      </c>
      <c r="F329" s="39" t="s">
        <v>17</v>
      </c>
      <c r="G329" s="64">
        <f>'[1]Бюджет 2025 г 1 чтение'!$H$223</f>
        <v>2280</v>
      </c>
      <c r="H329" s="64">
        <f>'[4]Поправки февраль'!$I$227</f>
        <v>0</v>
      </c>
      <c r="I329" s="12">
        <f t="shared" si="93"/>
        <v>2280</v>
      </c>
      <c r="J329" s="22">
        <f>'[1]Бюджет 2025 г 1 чтение'!$I$223</f>
        <v>2072.5</v>
      </c>
      <c r="K329" s="22">
        <f>'[1]Бюджет 2025 г 1 чтение'!$J$223</f>
        <v>2000</v>
      </c>
    </row>
    <row r="330" spans="1:11" ht="27.75" customHeight="1">
      <c r="A330" s="17" t="s">
        <v>44</v>
      </c>
      <c r="B330" s="39" t="s">
        <v>128</v>
      </c>
      <c r="C330" s="39" t="s">
        <v>130</v>
      </c>
      <c r="D330" s="30" t="s">
        <v>142</v>
      </c>
      <c r="E330" s="39" t="s">
        <v>45</v>
      </c>
      <c r="F330" s="39"/>
      <c r="G330" s="16">
        <f t="shared" ref="G330:K331" si="113">G331</f>
        <v>205.2</v>
      </c>
      <c r="H330" s="16">
        <f t="shared" si="113"/>
        <v>0</v>
      </c>
      <c r="I330" s="12">
        <f t="shared" si="93"/>
        <v>205.2</v>
      </c>
      <c r="J330" s="16">
        <f>J331</f>
        <v>200</v>
      </c>
      <c r="K330" s="16">
        <f t="shared" ref="K330" si="114">K331</f>
        <v>100</v>
      </c>
    </row>
    <row r="331" spans="1:11" ht="27.75" customHeight="1">
      <c r="A331" s="17" t="s">
        <v>46</v>
      </c>
      <c r="B331" s="39" t="s">
        <v>128</v>
      </c>
      <c r="C331" s="39" t="s">
        <v>130</v>
      </c>
      <c r="D331" s="30" t="s">
        <v>142</v>
      </c>
      <c r="E331" s="39" t="s">
        <v>53</v>
      </c>
      <c r="F331" s="39"/>
      <c r="G331" s="16">
        <f t="shared" si="113"/>
        <v>205.2</v>
      </c>
      <c r="H331" s="16">
        <f t="shared" si="113"/>
        <v>0</v>
      </c>
      <c r="I331" s="12">
        <f t="shared" si="93"/>
        <v>205.2</v>
      </c>
      <c r="J331" s="16">
        <f t="shared" si="113"/>
        <v>200</v>
      </c>
      <c r="K331" s="16">
        <f t="shared" si="113"/>
        <v>100</v>
      </c>
    </row>
    <row r="332" spans="1:11">
      <c r="A332" s="17" t="s">
        <v>16</v>
      </c>
      <c r="B332" s="39" t="s">
        <v>128</v>
      </c>
      <c r="C332" s="39" t="s">
        <v>130</v>
      </c>
      <c r="D332" s="30" t="s">
        <v>142</v>
      </c>
      <c r="E332" s="39" t="s">
        <v>53</v>
      </c>
      <c r="F332" s="39" t="s">
        <v>17</v>
      </c>
      <c r="G332" s="64">
        <f>'[1]Бюджет 2025 г 1 чтение'!$H$226</f>
        <v>205.2</v>
      </c>
      <c r="H332" s="64">
        <f>'[4]Поправки февраль'!$I$230</f>
        <v>0</v>
      </c>
      <c r="I332" s="12">
        <f t="shared" si="93"/>
        <v>205.2</v>
      </c>
      <c r="J332" s="22">
        <f>'[1]Бюджет 2025 г 1 чтение'!$I$226</f>
        <v>200</v>
      </c>
      <c r="K332" s="22">
        <f>'[1]Бюджет 2025 г 1 чтение'!$J$226</f>
        <v>100</v>
      </c>
    </row>
    <row r="333" spans="1:11">
      <c r="A333" s="17" t="s">
        <v>56</v>
      </c>
      <c r="B333" s="39" t="s">
        <v>128</v>
      </c>
      <c r="C333" s="39" t="s">
        <v>130</v>
      </c>
      <c r="D333" s="30" t="s">
        <v>142</v>
      </c>
      <c r="E333" s="39" t="s">
        <v>57</v>
      </c>
      <c r="F333" s="39"/>
      <c r="G333" s="16">
        <f t="shared" ref="G333:K334" si="115">G334</f>
        <v>5</v>
      </c>
      <c r="H333" s="16">
        <f t="shared" si="115"/>
        <v>0</v>
      </c>
      <c r="I333" s="12">
        <f t="shared" si="93"/>
        <v>5</v>
      </c>
      <c r="J333" s="16">
        <f t="shared" si="115"/>
        <v>0</v>
      </c>
      <c r="K333" s="16">
        <f t="shared" si="115"/>
        <v>0</v>
      </c>
    </row>
    <row r="334" spans="1:11" ht="14.25" customHeight="1">
      <c r="A334" s="17" t="s">
        <v>79</v>
      </c>
      <c r="B334" s="39" t="s">
        <v>128</v>
      </c>
      <c r="C334" s="39" t="s">
        <v>130</v>
      </c>
      <c r="D334" s="30" t="s">
        <v>142</v>
      </c>
      <c r="E334" s="39" t="s">
        <v>80</v>
      </c>
      <c r="F334" s="39"/>
      <c r="G334" s="16">
        <f t="shared" si="115"/>
        <v>5</v>
      </c>
      <c r="H334" s="16">
        <f t="shared" si="115"/>
        <v>0</v>
      </c>
      <c r="I334" s="12">
        <f t="shared" si="93"/>
        <v>5</v>
      </c>
      <c r="J334" s="16">
        <f t="shared" si="115"/>
        <v>0</v>
      </c>
      <c r="K334" s="16">
        <f t="shared" si="115"/>
        <v>0</v>
      </c>
    </row>
    <row r="335" spans="1:11">
      <c r="A335" s="17" t="s">
        <v>81</v>
      </c>
      <c r="B335" s="39" t="s">
        <v>128</v>
      </c>
      <c r="C335" s="39" t="s">
        <v>130</v>
      </c>
      <c r="D335" s="30" t="s">
        <v>142</v>
      </c>
      <c r="E335" s="39" t="s">
        <v>80</v>
      </c>
      <c r="F335" s="39" t="s">
        <v>17</v>
      </c>
      <c r="G335" s="154">
        <f>'[1]Бюджет 2025 г 1 чтение'!$H$229</f>
        <v>5</v>
      </c>
      <c r="H335" s="154">
        <f>'[4]Поправки февраль'!$I$233</f>
        <v>0</v>
      </c>
      <c r="I335" s="12">
        <f t="shared" si="93"/>
        <v>5</v>
      </c>
      <c r="J335" s="20">
        <f>'[1]Бюджет 2025 г 1 чтение'!$I$229</f>
        <v>0</v>
      </c>
      <c r="K335" s="19">
        <f>'[1]Бюджет 2025 г 1 чтение'!$J$229</f>
        <v>0</v>
      </c>
    </row>
    <row r="336" spans="1:11" ht="75" customHeight="1">
      <c r="A336" s="159" t="s">
        <v>226</v>
      </c>
      <c r="B336" s="39" t="s">
        <v>128</v>
      </c>
      <c r="C336" s="39" t="s">
        <v>130</v>
      </c>
      <c r="D336" s="9" t="s">
        <v>227</v>
      </c>
      <c r="E336" s="18"/>
      <c r="F336" s="18"/>
      <c r="G336" s="16">
        <f t="shared" ref="G336:K336" si="116">G340+G337</f>
        <v>90</v>
      </c>
      <c r="H336" s="16">
        <f t="shared" si="116"/>
        <v>0</v>
      </c>
      <c r="I336" s="12">
        <f t="shared" si="93"/>
        <v>90</v>
      </c>
      <c r="J336" s="16">
        <f t="shared" si="116"/>
        <v>30</v>
      </c>
      <c r="K336" s="16">
        <f t="shared" si="116"/>
        <v>30</v>
      </c>
    </row>
    <row r="337" spans="1:17" ht="25.5" customHeight="1">
      <c r="A337" s="68" t="s">
        <v>184</v>
      </c>
      <c r="B337" s="39" t="s">
        <v>128</v>
      </c>
      <c r="C337" s="39" t="s">
        <v>130</v>
      </c>
      <c r="D337" s="9" t="s">
        <v>227</v>
      </c>
      <c r="E337" s="18" t="s">
        <v>45</v>
      </c>
      <c r="F337" s="18"/>
      <c r="G337" s="16">
        <f t="shared" ref="G337:K338" si="117">G338</f>
        <v>30</v>
      </c>
      <c r="H337" s="16">
        <f t="shared" si="117"/>
        <v>0</v>
      </c>
      <c r="I337" s="12">
        <f t="shared" si="93"/>
        <v>30</v>
      </c>
      <c r="J337" s="16">
        <f t="shared" si="117"/>
        <v>30</v>
      </c>
      <c r="K337" s="16">
        <f t="shared" si="117"/>
        <v>30</v>
      </c>
    </row>
    <row r="338" spans="1:17" ht="26.25" customHeight="1">
      <c r="A338" s="68" t="s">
        <v>172</v>
      </c>
      <c r="B338" s="39" t="s">
        <v>128</v>
      </c>
      <c r="C338" s="39" t="s">
        <v>130</v>
      </c>
      <c r="D338" s="9" t="s">
        <v>227</v>
      </c>
      <c r="E338" s="18" t="s">
        <v>53</v>
      </c>
      <c r="F338" s="18"/>
      <c r="G338" s="16">
        <f t="shared" si="117"/>
        <v>30</v>
      </c>
      <c r="H338" s="16">
        <f t="shared" si="117"/>
        <v>0</v>
      </c>
      <c r="I338" s="12">
        <f t="shared" si="93"/>
        <v>30</v>
      </c>
      <c r="J338" s="16">
        <f t="shared" si="117"/>
        <v>30</v>
      </c>
      <c r="K338" s="16">
        <f t="shared" si="117"/>
        <v>30</v>
      </c>
    </row>
    <row r="339" spans="1:17">
      <c r="A339" s="44" t="s">
        <v>16</v>
      </c>
      <c r="B339" s="39" t="s">
        <v>128</v>
      </c>
      <c r="C339" s="39" t="s">
        <v>130</v>
      </c>
      <c r="D339" s="9" t="s">
        <v>227</v>
      </c>
      <c r="E339" s="18" t="s">
        <v>53</v>
      </c>
      <c r="F339" s="18" t="s">
        <v>17</v>
      </c>
      <c r="G339" s="64">
        <f>'[1]Бюджет 2025 г 1 чтение'!$H$233</f>
        <v>30</v>
      </c>
      <c r="H339" s="64">
        <f>'[4]Поправки февраль'!$I$237</f>
        <v>0</v>
      </c>
      <c r="I339" s="12">
        <f t="shared" si="93"/>
        <v>30</v>
      </c>
      <c r="J339" s="22">
        <f>'[1]Бюджет 2025 г 1 чтение'!$I$233</f>
        <v>30</v>
      </c>
      <c r="K339" s="22">
        <f>'[1]Бюджет 2025 г 1 чтение'!$J$233</f>
        <v>30</v>
      </c>
    </row>
    <row r="340" spans="1:17">
      <c r="A340" s="60" t="s">
        <v>122</v>
      </c>
      <c r="B340" s="39" t="s">
        <v>128</v>
      </c>
      <c r="C340" s="39" t="s">
        <v>130</v>
      </c>
      <c r="D340" s="9" t="s">
        <v>227</v>
      </c>
      <c r="E340" s="18" t="s">
        <v>123</v>
      </c>
      <c r="F340" s="18"/>
      <c r="G340" s="16">
        <f t="shared" ref="G340:K341" si="118">G341</f>
        <v>60</v>
      </c>
      <c r="H340" s="16">
        <f t="shared" si="118"/>
        <v>0</v>
      </c>
      <c r="I340" s="12">
        <f t="shared" si="93"/>
        <v>60</v>
      </c>
      <c r="J340" s="16">
        <f t="shared" si="118"/>
        <v>0</v>
      </c>
      <c r="K340" s="16">
        <f t="shared" si="118"/>
        <v>0</v>
      </c>
    </row>
    <row r="341" spans="1:17">
      <c r="A341" s="60" t="s">
        <v>161</v>
      </c>
      <c r="B341" s="39" t="s">
        <v>128</v>
      </c>
      <c r="C341" s="39" t="s">
        <v>130</v>
      </c>
      <c r="D341" s="9" t="s">
        <v>227</v>
      </c>
      <c r="E341" s="18" t="s">
        <v>162</v>
      </c>
      <c r="F341" s="18"/>
      <c r="G341" s="16">
        <f t="shared" si="118"/>
        <v>60</v>
      </c>
      <c r="H341" s="16">
        <f t="shared" si="118"/>
        <v>0</v>
      </c>
      <c r="I341" s="12">
        <f t="shared" si="93"/>
        <v>60</v>
      </c>
      <c r="J341" s="16">
        <f t="shared" si="118"/>
        <v>0</v>
      </c>
      <c r="K341" s="16">
        <f t="shared" si="118"/>
        <v>0</v>
      </c>
    </row>
    <row r="342" spans="1:17">
      <c r="A342" s="17" t="s">
        <v>16</v>
      </c>
      <c r="B342" s="39" t="s">
        <v>128</v>
      </c>
      <c r="C342" s="39" t="s">
        <v>130</v>
      </c>
      <c r="D342" s="9" t="s">
        <v>227</v>
      </c>
      <c r="E342" s="18" t="s">
        <v>162</v>
      </c>
      <c r="F342" s="18" t="s">
        <v>17</v>
      </c>
      <c r="G342" s="64">
        <f>'[1]Бюджет 2025 г 1 чтение'!$H$609</f>
        <v>60</v>
      </c>
      <c r="H342" s="64">
        <f>'[4]Поправки февраль'!$I$618</f>
        <v>0</v>
      </c>
      <c r="I342" s="12">
        <f t="shared" si="93"/>
        <v>60</v>
      </c>
      <c r="J342" s="22">
        <f>'[1]Бюджет 2025 г 1 чтение'!$I$609</f>
        <v>0</v>
      </c>
      <c r="K342" s="22">
        <f>'[1]Бюджет 2025 г 1 чтение'!$J$609</f>
        <v>0</v>
      </c>
      <c r="O342" s="109"/>
      <c r="P342" s="109"/>
      <c r="Q342" s="109"/>
    </row>
    <row r="343" spans="1:17" ht="15" customHeight="1">
      <c r="A343" s="13" t="s">
        <v>145</v>
      </c>
      <c r="B343" s="14" t="s">
        <v>146</v>
      </c>
      <c r="C343" s="14"/>
      <c r="D343" s="14"/>
      <c r="E343" s="14"/>
      <c r="F343" s="14"/>
      <c r="G343" s="15">
        <f t="shared" ref="G343:J343" si="119">G344+G345+G346</f>
        <v>31769.3</v>
      </c>
      <c r="H343" s="15">
        <f t="shared" si="119"/>
        <v>7007</v>
      </c>
      <c r="I343" s="12">
        <f t="shared" si="93"/>
        <v>38776.300000000003</v>
      </c>
      <c r="J343" s="15">
        <f t="shared" si="119"/>
        <v>28666.3</v>
      </c>
      <c r="K343" s="15">
        <f>K344+K345+K346</f>
        <v>33346.300000000003</v>
      </c>
      <c r="L343" s="109">
        <f>G347+G353+G361+G367+G448</f>
        <v>31769.300000000003</v>
      </c>
      <c r="M343" s="109">
        <f t="shared" ref="M343:N343" si="120">J347+J353+J361+J367+J448</f>
        <v>28666.3</v>
      </c>
      <c r="N343" s="109">
        <f t="shared" si="120"/>
        <v>33346.300000000003</v>
      </c>
    </row>
    <row r="344" spans="1:17">
      <c r="A344" s="10" t="s">
        <v>16</v>
      </c>
      <c r="B344" s="14" t="s">
        <v>146</v>
      </c>
      <c r="C344" s="14"/>
      <c r="D344" s="14"/>
      <c r="E344" s="14"/>
      <c r="F344" s="14" t="s">
        <v>17</v>
      </c>
      <c r="G344" s="15">
        <f>G366+G384+G396+G400+G414+G454+G459+G387+G372+G409+G357+G360+G419+G422+G426+G443+G447+G430</f>
        <v>19778.3</v>
      </c>
      <c r="H344" s="15">
        <f>H366+H384+H396+H400+H414+H454+H459+H387+H372+H409+H357+H360+H419+H422+H426+H443+H447+H430</f>
        <v>2990</v>
      </c>
      <c r="I344" s="12">
        <f t="shared" si="93"/>
        <v>22768.3</v>
      </c>
      <c r="J344" s="15">
        <f t="shared" ref="J344:K344" si="121">J366+J384+J396+J400+J414+J454+J459+J387+J372+J409+J357+J360+J419+J422+J426+J443+J447+J430</f>
        <v>18310</v>
      </c>
      <c r="K344" s="15">
        <f t="shared" si="121"/>
        <v>22990</v>
      </c>
      <c r="L344" s="109"/>
    </row>
    <row r="345" spans="1:17">
      <c r="A345" s="10" t="s">
        <v>18</v>
      </c>
      <c r="B345" s="14" t="s">
        <v>146</v>
      </c>
      <c r="C345" s="14"/>
      <c r="D345" s="14"/>
      <c r="E345" s="14"/>
      <c r="F345" s="14" t="s">
        <v>10</v>
      </c>
      <c r="G345" s="15">
        <f>G404++G352+G434+G392+G463</f>
        <v>11991</v>
      </c>
      <c r="H345" s="15">
        <f>H404++H352+H434+H392+H463</f>
        <v>4017</v>
      </c>
      <c r="I345" s="12">
        <f t="shared" ref="I345:I412" si="122">G345+H345</f>
        <v>16008</v>
      </c>
      <c r="J345" s="15">
        <f>J404++J352+J434+J392</f>
        <v>10356.299999999999</v>
      </c>
      <c r="K345" s="15">
        <f>K404++K352+K434+K392</f>
        <v>10356.299999999999</v>
      </c>
    </row>
    <row r="346" spans="1:17">
      <c r="A346" s="10" t="s">
        <v>19</v>
      </c>
      <c r="B346" s="14" t="s">
        <v>146</v>
      </c>
      <c r="C346" s="14"/>
      <c r="D346" s="14"/>
      <c r="E346" s="14"/>
      <c r="F346" s="14" t="s">
        <v>11</v>
      </c>
      <c r="G346" s="15"/>
      <c r="H346" s="15"/>
      <c r="I346" s="12">
        <f t="shared" si="122"/>
        <v>0</v>
      </c>
      <c r="J346" s="12"/>
      <c r="K346" s="26"/>
    </row>
    <row r="347" spans="1:17">
      <c r="A347" s="105" t="s">
        <v>517</v>
      </c>
      <c r="B347" s="14" t="s">
        <v>146</v>
      </c>
      <c r="C347" s="14" t="s">
        <v>518</v>
      </c>
      <c r="D347" s="14"/>
      <c r="E347" s="14"/>
      <c r="F347" s="14"/>
      <c r="G347" s="15">
        <f>G348</f>
        <v>356.3</v>
      </c>
      <c r="H347" s="15">
        <f>H348</f>
        <v>0</v>
      </c>
      <c r="I347" s="12">
        <f t="shared" si="122"/>
        <v>356.3</v>
      </c>
      <c r="J347" s="15">
        <f t="shared" ref="G347:K351" si="123">J348</f>
        <v>356.3</v>
      </c>
      <c r="K347" s="15">
        <f t="shared" si="123"/>
        <v>356.3</v>
      </c>
    </row>
    <row r="348" spans="1:17" ht="25.5">
      <c r="A348" s="105" t="s">
        <v>25</v>
      </c>
      <c r="B348" s="18" t="s">
        <v>146</v>
      </c>
      <c r="C348" s="18" t="s">
        <v>518</v>
      </c>
      <c r="D348" s="107" t="s">
        <v>678</v>
      </c>
      <c r="E348" s="107"/>
      <c r="F348" s="107"/>
      <c r="G348" s="16">
        <f t="shared" si="123"/>
        <v>356.3</v>
      </c>
      <c r="H348" s="16">
        <f t="shared" si="123"/>
        <v>0</v>
      </c>
      <c r="I348" s="12">
        <f t="shared" si="122"/>
        <v>356.3</v>
      </c>
      <c r="J348" s="16">
        <f t="shared" si="123"/>
        <v>356.3</v>
      </c>
      <c r="K348" s="16">
        <f t="shared" si="123"/>
        <v>356.3</v>
      </c>
    </row>
    <row r="349" spans="1:17" ht="48.75" customHeight="1">
      <c r="A349" s="106" t="s">
        <v>676</v>
      </c>
      <c r="B349" s="18" t="s">
        <v>146</v>
      </c>
      <c r="C349" s="18" t="s">
        <v>518</v>
      </c>
      <c r="D349" s="134" t="s">
        <v>677</v>
      </c>
      <c r="E349" s="134"/>
      <c r="F349" s="134"/>
      <c r="G349" s="130">
        <f t="shared" si="123"/>
        <v>356.3</v>
      </c>
      <c r="H349" s="130">
        <f t="shared" si="123"/>
        <v>0</v>
      </c>
      <c r="I349" s="12">
        <f t="shared" si="122"/>
        <v>356.3</v>
      </c>
      <c r="J349" s="130">
        <f t="shared" si="123"/>
        <v>356.3</v>
      </c>
      <c r="K349" s="130">
        <f t="shared" si="123"/>
        <v>356.3</v>
      </c>
    </row>
    <row r="350" spans="1:17" ht="25.5">
      <c r="A350" s="106" t="s">
        <v>44</v>
      </c>
      <c r="B350" s="18" t="s">
        <v>146</v>
      </c>
      <c r="C350" s="18" t="s">
        <v>518</v>
      </c>
      <c r="D350" s="134" t="s">
        <v>677</v>
      </c>
      <c r="E350" s="134" t="s">
        <v>45</v>
      </c>
      <c r="F350" s="134"/>
      <c r="G350" s="130">
        <f t="shared" si="123"/>
        <v>356.3</v>
      </c>
      <c r="H350" s="130">
        <f t="shared" si="123"/>
        <v>0</v>
      </c>
      <c r="I350" s="12">
        <f t="shared" si="122"/>
        <v>356.3</v>
      </c>
      <c r="J350" s="130">
        <f t="shared" si="123"/>
        <v>356.3</v>
      </c>
      <c r="K350" s="130">
        <f t="shared" si="123"/>
        <v>356.3</v>
      </c>
    </row>
    <row r="351" spans="1:17" ht="38.25">
      <c r="A351" s="106" t="s">
        <v>46</v>
      </c>
      <c r="B351" s="18" t="s">
        <v>146</v>
      </c>
      <c r="C351" s="18" t="s">
        <v>518</v>
      </c>
      <c r="D351" s="134" t="s">
        <v>677</v>
      </c>
      <c r="E351" s="134" t="s">
        <v>53</v>
      </c>
      <c r="F351" s="134"/>
      <c r="G351" s="130">
        <f t="shared" si="123"/>
        <v>356.3</v>
      </c>
      <c r="H351" s="130">
        <f t="shared" si="123"/>
        <v>0</v>
      </c>
      <c r="I351" s="12">
        <f t="shared" si="122"/>
        <v>356.3</v>
      </c>
      <c r="J351" s="130">
        <f t="shared" si="123"/>
        <v>356.3</v>
      </c>
      <c r="K351" s="130">
        <f t="shared" si="123"/>
        <v>356.3</v>
      </c>
    </row>
    <row r="352" spans="1:17">
      <c r="A352" s="106" t="s">
        <v>18</v>
      </c>
      <c r="B352" s="18" t="s">
        <v>146</v>
      </c>
      <c r="C352" s="18" t="s">
        <v>518</v>
      </c>
      <c r="D352" s="134" t="s">
        <v>677</v>
      </c>
      <c r="E352" s="134" t="s">
        <v>53</v>
      </c>
      <c r="F352" s="134" t="s">
        <v>10</v>
      </c>
      <c r="G352" s="130">
        <f>'[3]Бюджет 2025 г 2 чтение'!$H$254</f>
        <v>356.3</v>
      </c>
      <c r="H352" s="130">
        <f>'[4]Поправки февраль'!$I$258</f>
        <v>0</v>
      </c>
      <c r="I352" s="12">
        <f t="shared" si="122"/>
        <v>356.3</v>
      </c>
      <c r="J352" s="130">
        <f>'[3]Бюджет 2025 г 2 чтение'!$I$254</f>
        <v>356.3</v>
      </c>
      <c r="K352" s="130">
        <f>'[3]Бюджет 2025 г 2 чтение'!$J$254</f>
        <v>356.3</v>
      </c>
    </row>
    <row r="353" spans="1:11">
      <c r="A353" s="110" t="s">
        <v>521</v>
      </c>
      <c r="B353" s="110" t="s">
        <v>146</v>
      </c>
      <c r="C353" s="111" t="s">
        <v>523</v>
      </c>
      <c r="D353" s="112"/>
      <c r="E353" s="112"/>
      <c r="F353" s="112"/>
      <c r="G353" s="19">
        <f>G354</f>
        <v>25</v>
      </c>
      <c r="H353" s="19">
        <f>H354</f>
        <v>0</v>
      </c>
      <c r="I353" s="12">
        <f t="shared" si="122"/>
        <v>25</v>
      </c>
      <c r="J353" s="19">
        <f t="shared" ref="J353:K356" si="124">J354</f>
        <v>79</v>
      </c>
      <c r="K353" s="19">
        <f t="shared" si="124"/>
        <v>79</v>
      </c>
    </row>
    <row r="354" spans="1:11" ht="49.5" customHeight="1">
      <c r="A354" s="101" t="s">
        <v>522</v>
      </c>
      <c r="B354" s="101" t="s">
        <v>146</v>
      </c>
      <c r="C354" s="113" t="s">
        <v>523</v>
      </c>
      <c r="D354" s="55" t="s">
        <v>524</v>
      </c>
      <c r="E354" s="112"/>
      <c r="F354" s="112"/>
      <c r="G354" s="19">
        <f>G355+G358</f>
        <v>25</v>
      </c>
      <c r="H354" s="19">
        <f>H355+H358</f>
        <v>0</v>
      </c>
      <c r="I354" s="12">
        <f t="shared" si="122"/>
        <v>25</v>
      </c>
      <c r="J354" s="19">
        <f t="shared" ref="J354:K354" si="125">J355+J358</f>
        <v>79</v>
      </c>
      <c r="K354" s="19">
        <f t="shared" si="125"/>
        <v>79</v>
      </c>
    </row>
    <row r="355" spans="1:11" ht="25.5">
      <c r="A355" s="45" t="s">
        <v>44</v>
      </c>
      <c r="B355" s="101" t="s">
        <v>146</v>
      </c>
      <c r="C355" s="113" t="s">
        <v>523</v>
      </c>
      <c r="D355" s="55" t="s">
        <v>524</v>
      </c>
      <c r="E355" s="55" t="s">
        <v>45</v>
      </c>
      <c r="F355" s="55"/>
      <c r="G355" s="19">
        <f>G356</f>
        <v>25</v>
      </c>
      <c r="H355" s="19">
        <f>H356</f>
        <v>0</v>
      </c>
      <c r="I355" s="12">
        <f t="shared" si="122"/>
        <v>25</v>
      </c>
      <c r="J355" s="19">
        <f t="shared" si="124"/>
        <v>79</v>
      </c>
      <c r="K355" s="19">
        <f t="shared" si="124"/>
        <v>79</v>
      </c>
    </row>
    <row r="356" spans="1:11" ht="25.5">
      <c r="A356" s="45" t="s">
        <v>155</v>
      </c>
      <c r="B356" s="101" t="s">
        <v>146</v>
      </c>
      <c r="C356" s="113" t="s">
        <v>523</v>
      </c>
      <c r="D356" s="55" t="s">
        <v>524</v>
      </c>
      <c r="E356" s="55" t="s">
        <v>47</v>
      </c>
      <c r="F356" s="55"/>
      <c r="G356" s="19">
        <f>G357</f>
        <v>25</v>
      </c>
      <c r="H356" s="19">
        <f>H357</f>
        <v>0</v>
      </c>
      <c r="I356" s="12">
        <f t="shared" si="122"/>
        <v>25</v>
      </c>
      <c r="J356" s="19">
        <f t="shared" si="124"/>
        <v>79</v>
      </c>
      <c r="K356" s="19">
        <f t="shared" si="124"/>
        <v>79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47</v>
      </c>
      <c r="F357" s="55" t="s">
        <v>17</v>
      </c>
      <c r="G357" s="97">
        <v>25</v>
      </c>
      <c r="H357" s="97">
        <v>0</v>
      </c>
      <c r="I357" s="12">
        <f t="shared" si="122"/>
        <v>25</v>
      </c>
      <c r="J357" s="97">
        <f>'[1]Бюджет 2025 г 1 чтение'!$I$1521</f>
        <v>79</v>
      </c>
      <c r="K357" s="97">
        <f>'[1]Бюджет 2025 г 1 чтение'!$J$1521</f>
        <v>79</v>
      </c>
    </row>
    <row r="358" spans="1:11">
      <c r="A358" s="106" t="s">
        <v>56</v>
      </c>
      <c r="B358" s="101" t="s">
        <v>146</v>
      </c>
      <c r="C358" s="113" t="s">
        <v>523</v>
      </c>
      <c r="D358" s="55" t="s">
        <v>524</v>
      </c>
      <c r="E358" s="55" t="s">
        <v>57</v>
      </c>
      <c r="F358" s="55"/>
      <c r="G358" s="19">
        <f>G359</f>
        <v>0</v>
      </c>
      <c r="H358" s="19">
        <f>H359</f>
        <v>0</v>
      </c>
      <c r="I358" s="12">
        <f t="shared" si="122"/>
        <v>0</v>
      </c>
      <c r="J358" s="19">
        <f t="shared" ref="J358:K359" si="126">J359</f>
        <v>0</v>
      </c>
      <c r="K358" s="19">
        <f t="shared" si="126"/>
        <v>0</v>
      </c>
    </row>
    <row r="359" spans="1:11">
      <c r="A359" s="106" t="s">
        <v>79</v>
      </c>
      <c r="B359" s="101" t="s">
        <v>146</v>
      </c>
      <c r="C359" s="113" t="s">
        <v>523</v>
      </c>
      <c r="D359" s="55" t="s">
        <v>524</v>
      </c>
      <c r="E359" s="55" t="s">
        <v>80</v>
      </c>
      <c r="F359" s="55"/>
      <c r="G359" s="19">
        <f>G360</f>
        <v>0</v>
      </c>
      <c r="H359" s="19">
        <f>H360</f>
        <v>0</v>
      </c>
      <c r="I359" s="12">
        <f t="shared" si="122"/>
        <v>0</v>
      </c>
      <c r="J359" s="19">
        <f t="shared" si="126"/>
        <v>0</v>
      </c>
      <c r="K359" s="19">
        <f t="shared" si="126"/>
        <v>0</v>
      </c>
    </row>
    <row r="360" spans="1:11">
      <c r="A360" s="45" t="s">
        <v>16</v>
      </c>
      <c r="B360" s="101" t="s">
        <v>146</v>
      </c>
      <c r="C360" s="113" t="s">
        <v>523</v>
      </c>
      <c r="D360" s="55" t="s">
        <v>524</v>
      </c>
      <c r="E360" s="55" t="s">
        <v>80</v>
      </c>
      <c r="F360" s="55" t="s">
        <v>17</v>
      </c>
      <c r="G360" s="19"/>
      <c r="H360" s="19"/>
      <c r="I360" s="12">
        <f t="shared" si="122"/>
        <v>0</v>
      </c>
      <c r="J360" s="20"/>
      <c r="K360" s="19"/>
    </row>
    <row r="361" spans="1:11">
      <c r="A361" s="13" t="s">
        <v>147</v>
      </c>
      <c r="B361" s="14" t="s">
        <v>146</v>
      </c>
      <c r="C361" s="14" t="s">
        <v>148</v>
      </c>
      <c r="D361" s="14"/>
      <c r="E361" s="14"/>
      <c r="F361" s="14"/>
      <c r="G361" s="15">
        <f t="shared" ref="G361:K365" si="127">G362</f>
        <v>3460.3</v>
      </c>
      <c r="H361" s="15">
        <f t="shared" si="127"/>
        <v>0</v>
      </c>
      <c r="I361" s="12">
        <f t="shared" si="122"/>
        <v>3460.3</v>
      </c>
      <c r="J361" s="15">
        <f t="shared" si="127"/>
        <v>2500</v>
      </c>
      <c r="K361" s="15">
        <f t="shared" si="127"/>
        <v>2000</v>
      </c>
    </row>
    <row r="362" spans="1:11" ht="24">
      <c r="A362" s="13" t="s">
        <v>25</v>
      </c>
      <c r="B362" s="18" t="s">
        <v>146</v>
      </c>
      <c r="C362" s="18" t="s">
        <v>148</v>
      </c>
      <c r="D362" s="18" t="s">
        <v>26</v>
      </c>
      <c r="E362" s="18"/>
      <c r="F362" s="18"/>
      <c r="G362" s="16">
        <f t="shared" si="127"/>
        <v>3460.3</v>
      </c>
      <c r="H362" s="16">
        <f t="shared" si="127"/>
        <v>0</v>
      </c>
      <c r="I362" s="12">
        <f t="shared" si="122"/>
        <v>3460.3</v>
      </c>
      <c r="J362" s="16">
        <f t="shared" si="127"/>
        <v>2500</v>
      </c>
      <c r="K362" s="16">
        <f t="shared" si="127"/>
        <v>2000</v>
      </c>
    </row>
    <row r="363" spans="1:11" ht="24">
      <c r="A363" s="44" t="s">
        <v>149</v>
      </c>
      <c r="B363" s="18" t="s">
        <v>146</v>
      </c>
      <c r="C363" s="18" t="s">
        <v>148</v>
      </c>
      <c r="D363" s="30" t="s">
        <v>150</v>
      </c>
      <c r="E363" s="18"/>
      <c r="F363" s="18"/>
      <c r="G363" s="16">
        <f t="shared" si="127"/>
        <v>3460.3</v>
      </c>
      <c r="H363" s="16">
        <f t="shared" si="127"/>
        <v>0</v>
      </c>
      <c r="I363" s="12">
        <f t="shared" si="122"/>
        <v>3460.3</v>
      </c>
      <c r="J363" s="16">
        <f t="shared" si="127"/>
        <v>2500</v>
      </c>
      <c r="K363" s="16">
        <f t="shared" si="127"/>
        <v>2000</v>
      </c>
    </row>
    <row r="364" spans="1:11" ht="26.25" customHeight="1">
      <c r="A364" s="17" t="s">
        <v>44</v>
      </c>
      <c r="B364" s="18" t="s">
        <v>146</v>
      </c>
      <c r="C364" s="18" t="s">
        <v>148</v>
      </c>
      <c r="D364" s="30" t="s">
        <v>150</v>
      </c>
      <c r="E364" s="39" t="s">
        <v>45</v>
      </c>
      <c r="F364" s="39"/>
      <c r="G364" s="16">
        <f t="shared" si="127"/>
        <v>3460.3</v>
      </c>
      <c r="H364" s="16">
        <f t="shared" si="127"/>
        <v>0</v>
      </c>
      <c r="I364" s="12">
        <f t="shared" si="122"/>
        <v>3460.3</v>
      </c>
      <c r="J364" s="16">
        <f t="shared" si="127"/>
        <v>2500</v>
      </c>
      <c r="K364" s="16">
        <f t="shared" si="127"/>
        <v>2000</v>
      </c>
    </row>
    <row r="365" spans="1:11" ht="37.5" customHeight="1">
      <c r="A365" s="17" t="s">
        <v>46</v>
      </c>
      <c r="B365" s="18" t="s">
        <v>146</v>
      </c>
      <c r="C365" s="18" t="s">
        <v>148</v>
      </c>
      <c r="D365" s="30" t="s">
        <v>150</v>
      </c>
      <c r="E365" s="39" t="s">
        <v>53</v>
      </c>
      <c r="F365" s="39"/>
      <c r="G365" s="16">
        <f t="shared" si="127"/>
        <v>3460.3</v>
      </c>
      <c r="H365" s="16">
        <f t="shared" si="127"/>
        <v>0</v>
      </c>
      <c r="I365" s="12">
        <f t="shared" si="122"/>
        <v>3460.3</v>
      </c>
      <c r="J365" s="16">
        <f t="shared" si="127"/>
        <v>2500</v>
      </c>
      <c r="K365" s="16">
        <f t="shared" si="127"/>
        <v>2000</v>
      </c>
    </row>
    <row r="366" spans="1:11">
      <c r="A366" s="17" t="s">
        <v>16</v>
      </c>
      <c r="B366" s="18" t="s">
        <v>146</v>
      </c>
      <c r="C366" s="18" t="s">
        <v>148</v>
      </c>
      <c r="D366" s="30" t="s">
        <v>150</v>
      </c>
      <c r="E366" s="39" t="s">
        <v>53</v>
      </c>
      <c r="F366" s="151" t="s">
        <v>17</v>
      </c>
      <c r="G366" s="149">
        <v>3460.3</v>
      </c>
      <c r="H366" s="149">
        <v>0</v>
      </c>
      <c r="I366" s="12">
        <f t="shared" si="122"/>
        <v>3460.3</v>
      </c>
      <c r="J366" s="152">
        <f>'[1]Бюджет 2025 г 1 чтение'!$I$279</f>
        <v>2500</v>
      </c>
      <c r="K366" s="152">
        <f>'[1]Бюджет 2025 г 1 чтение'!$J$279</f>
        <v>2000</v>
      </c>
    </row>
    <row r="367" spans="1:11">
      <c r="A367" s="31" t="s">
        <v>151</v>
      </c>
      <c r="B367" s="32" t="s">
        <v>146</v>
      </c>
      <c r="C367" s="32" t="s">
        <v>152</v>
      </c>
      <c r="D367" s="32"/>
      <c r="E367" s="32"/>
      <c r="F367" s="32"/>
      <c r="G367" s="15">
        <f>G379+G368+G415</f>
        <v>27542.7</v>
      </c>
      <c r="H367" s="15">
        <f>H379+H368+H415</f>
        <v>7088</v>
      </c>
      <c r="I367" s="12">
        <f t="shared" si="122"/>
        <v>34630.699999999997</v>
      </c>
      <c r="J367" s="15">
        <f t="shared" ref="J367:K367" si="128">J379+J368+J415</f>
        <v>25626</v>
      </c>
      <c r="K367" s="15">
        <f t="shared" si="128"/>
        <v>30806</v>
      </c>
    </row>
    <row r="368" spans="1:11" ht="27.75" customHeight="1">
      <c r="A368" s="13" t="s">
        <v>25</v>
      </c>
      <c r="B368" s="32" t="s">
        <v>146</v>
      </c>
      <c r="C368" s="32" t="s">
        <v>152</v>
      </c>
      <c r="D368" s="32" t="s">
        <v>26</v>
      </c>
      <c r="E368" s="32"/>
      <c r="F368" s="32"/>
      <c r="G368" s="15">
        <f t="shared" ref="G368:K371" si="129">G369</f>
        <v>0</v>
      </c>
      <c r="H368" s="15">
        <f t="shared" si="129"/>
        <v>0</v>
      </c>
      <c r="I368" s="12">
        <f t="shared" si="122"/>
        <v>0</v>
      </c>
      <c r="J368" s="15">
        <f t="shared" si="129"/>
        <v>0</v>
      </c>
      <c r="K368" s="15">
        <f t="shared" si="129"/>
        <v>0</v>
      </c>
    </row>
    <row r="369" spans="1:11" ht="24" customHeight="1">
      <c r="A369" s="59" t="s">
        <v>153</v>
      </c>
      <c r="B369" s="32" t="s">
        <v>146</v>
      </c>
      <c r="C369" s="32" t="s">
        <v>152</v>
      </c>
      <c r="D369" s="39" t="s">
        <v>154</v>
      </c>
      <c r="E369" s="39"/>
      <c r="F369" s="39"/>
      <c r="G369" s="16">
        <f t="shared" si="129"/>
        <v>0</v>
      </c>
      <c r="H369" s="16">
        <f t="shared" si="129"/>
        <v>0</v>
      </c>
      <c r="I369" s="12">
        <f t="shared" si="122"/>
        <v>0</v>
      </c>
      <c r="J369" s="16">
        <f t="shared" si="129"/>
        <v>0</v>
      </c>
      <c r="K369" s="16">
        <f t="shared" si="129"/>
        <v>0</v>
      </c>
    </row>
    <row r="370" spans="1:11" ht="24.75" customHeight="1">
      <c r="A370" s="60" t="s">
        <v>44</v>
      </c>
      <c r="B370" s="32" t="s">
        <v>146</v>
      </c>
      <c r="C370" s="32" t="s">
        <v>152</v>
      </c>
      <c r="D370" s="39" t="s">
        <v>154</v>
      </c>
      <c r="E370" s="39">
        <v>200</v>
      </c>
      <c r="F370" s="39"/>
      <c r="G370" s="16">
        <f t="shared" si="129"/>
        <v>0</v>
      </c>
      <c r="H370" s="16">
        <f t="shared" si="129"/>
        <v>0</v>
      </c>
      <c r="I370" s="12">
        <f t="shared" si="122"/>
        <v>0</v>
      </c>
      <c r="J370" s="16">
        <f t="shared" si="129"/>
        <v>0</v>
      </c>
      <c r="K370" s="16">
        <f t="shared" si="129"/>
        <v>0</v>
      </c>
    </row>
    <row r="371" spans="1:11" ht="27.75" customHeight="1">
      <c r="A371" s="60" t="s">
        <v>155</v>
      </c>
      <c r="B371" s="32" t="s">
        <v>146</v>
      </c>
      <c r="C371" s="32" t="s">
        <v>152</v>
      </c>
      <c r="D371" s="39" t="s">
        <v>154</v>
      </c>
      <c r="E371" s="39">
        <v>240</v>
      </c>
      <c r="F371" s="39"/>
      <c r="G371" s="16">
        <f t="shared" si="129"/>
        <v>0</v>
      </c>
      <c r="H371" s="16">
        <f t="shared" si="129"/>
        <v>0</v>
      </c>
      <c r="I371" s="12">
        <f t="shared" si="122"/>
        <v>0</v>
      </c>
      <c r="J371" s="16">
        <f t="shared" si="129"/>
        <v>0</v>
      </c>
      <c r="K371" s="16">
        <f t="shared" si="129"/>
        <v>0</v>
      </c>
    </row>
    <row r="372" spans="1:11" ht="13.5" customHeight="1">
      <c r="A372" s="60" t="s">
        <v>16</v>
      </c>
      <c r="B372" s="32" t="s">
        <v>146</v>
      </c>
      <c r="C372" s="32" t="s">
        <v>152</v>
      </c>
      <c r="D372" s="39" t="s">
        <v>154</v>
      </c>
      <c r="E372" s="39">
        <v>240</v>
      </c>
      <c r="F372" s="39">
        <v>1</v>
      </c>
      <c r="G372" s="16"/>
      <c r="H372" s="16"/>
      <c r="I372" s="12">
        <f t="shared" si="122"/>
        <v>0</v>
      </c>
      <c r="J372" s="16"/>
      <c r="K372" s="19"/>
    </row>
    <row r="373" spans="1:11" ht="50.25" hidden="1" customHeight="1">
      <c r="A373" s="33" t="s">
        <v>156</v>
      </c>
      <c r="B373" s="30" t="s">
        <v>146</v>
      </c>
      <c r="C373" s="30" t="s">
        <v>152</v>
      </c>
      <c r="D373" s="35" t="s">
        <v>157</v>
      </c>
      <c r="E373" s="34"/>
      <c r="F373" s="34"/>
      <c r="G373" s="16">
        <f t="shared" ref="G373:H377" si="130">G374</f>
        <v>0</v>
      </c>
      <c r="H373" s="16">
        <f t="shared" si="130"/>
        <v>0</v>
      </c>
      <c r="I373" s="12">
        <f t="shared" si="122"/>
        <v>0</v>
      </c>
      <c r="J373" s="20" t="e">
        <f>E373+#REF!</f>
        <v>#REF!</v>
      </c>
      <c r="K373" s="26"/>
    </row>
    <row r="374" spans="1:11" ht="48" hidden="1">
      <c r="A374" s="17" t="s">
        <v>158</v>
      </c>
      <c r="B374" s="30" t="s">
        <v>146</v>
      </c>
      <c r="C374" s="30" t="s">
        <v>152</v>
      </c>
      <c r="D374" s="30" t="s">
        <v>159</v>
      </c>
      <c r="E374" s="18"/>
      <c r="F374" s="18"/>
      <c r="G374" s="16">
        <f t="shared" si="130"/>
        <v>0</v>
      </c>
      <c r="H374" s="16">
        <f t="shared" si="130"/>
        <v>0</v>
      </c>
      <c r="I374" s="12">
        <f t="shared" si="122"/>
        <v>0</v>
      </c>
      <c r="J374" s="20" t="e">
        <f>E374+#REF!</f>
        <v>#REF!</v>
      </c>
      <c r="K374" s="26"/>
    </row>
    <row r="375" spans="1:11" hidden="1">
      <c r="A375" s="17" t="s">
        <v>133</v>
      </c>
      <c r="B375" s="30" t="s">
        <v>146</v>
      </c>
      <c r="C375" s="30" t="s">
        <v>152</v>
      </c>
      <c r="D375" s="30" t="s">
        <v>160</v>
      </c>
      <c r="E375" s="18"/>
      <c r="F375" s="18"/>
      <c r="G375" s="16">
        <f t="shared" si="130"/>
        <v>0</v>
      </c>
      <c r="H375" s="16">
        <f t="shared" si="130"/>
        <v>0</v>
      </c>
      <c r="I375" s="12">
        <f t="shared" si="122"/>
        <v>0</v>
      </c>
      <c r="J375" s="20" t="e">
        <f>E375+#REF!</f>
        <v>#REF!</v>
      </c>
      <c r="K375" s="26"/>
    </row>
    <row r="376" spans="1:11" hidden="1">
      <c r="A376" s="44" t="s">
        <v>122</v>
      </c>
      <c r="B376" s="30" t="s">
        <v>146</v>
      </c>
      <c r="C376" s="30" t="s">
        <v>152</v>
      </c>
      <c r="D376" s="30" t="s">
        <v>160</v>
      </c>
      <c r="E376" s="18" t="s">
        <v>123</v>
      </c>
      <c r="F376" s="18"/>
      <c r="G376" s="16">
        <f t="shared" si="130"/>
        <v>0</v>
      </c>
      <c r="H376" s="16">
        <f t="shared" si="130"/>
        <v>0</v>
      </c>
      <c r="I376" s="12">
        <f t="shared" si="122"/>
        <v>0</v>
      </c>
      <c r="J376" s="20" t="e">
        <f>E376+#REF!</f>
        <v>#REF!</v>
      </c>
      <c r="K376" s="26"/>
    </row>
    <row r="377" spans="1:11" hidden="1">
      <c r="A377" s="44" t="s">
        <v>161</v>
      </c>
      <c r="B377" s="30" t="s">
        <v>146</v>
      </c>
      <c r="C377" s="30" t="s">
        <v>152</v>
      </c>
      <c r="D377" s="30" t="s">
        <v>160</v>
      </c>
      <c r="E377" s="18" t="s">
        <v>162</v>
      </c>
      <c r="F377" s="18"/>
      <c r="G377" s="16">
        <f t="shared" si="130"/>
        <v>0</v>
      </c>
      <c r="H377" s="16">
        <f t="shared" si="130"/>
        <v>0</v>
      </c>
      <c r="I377" s="12">
        <f t="shared" si="122"/>
        <v>0</v>
      </c>
      <c r="J377" s="20" t="e">
        <f>E377+#REF!</f>
        <v>#REF!</v>
      </c>
      <c r="K377" s="26"/>
    </row>
    <row r="378" spans="1:11" hidden="1">
      <c r="A378" s="44" t="s">
        <v>16</v>
      </c>
      <c r="B378" s="30" t="s">
        <v>146</v>
      </c>
      <c r="C378" s="30" t="s">
        <v>152</v>
      </c>
      <c r="D378" s="30" t="s">
        <v>160</v>
      </c>
      <c r="E378" s="18" t="s">
        <v>162</v>
      </c>
      <c r="F378" s="18" t="s">
        <v>17</v>
      </c>
      <c r="G378" s="16"/>
      <c r="H378" s="16"/>
      <c r="I378" s="12">
        <f t="shared" si="122"/>
        <v>0</v>
      </c>
      <c r="J378" s="20" t="e">
        <f>E378+#REF!</f>
        <v>#REF!</v>
      </c>
      <c r="K378" s="26"/>
    </row>
    <row r="379" spans="1:11" ht="84">
      <c r="A379" s="13" t="s">
        <v>699</v>
      </c>
      <c r="B379" s="32" t="s">
        <v>146</v>
      </c>
      <c r="C379" s="32" t="s">
        <v>152</v>
      </c>
      <c r="D379" s="26">
        <v>6100000000</v>
      </c>
      <c r="E379" s="32"/>
      <c r="F379" s="32"/>
      <c r="G379" s="15">
        <f>G380+G388+G410</f>
        <v>27242.7</v>
      </c>
      <c r="H379" s="15">
        <f>H380+H388+H410</f>
        <v>7088</v>
      </c>
      <c r="I379" s="12">
        <f>G379+H379</f>
        <v>34330.699999999997</v>
      </c>
      <c r="J379" s="15">
        <f t="shared" ref="J379:K379" si="131">J380+J388+J410</f>
        <v>25326</v>
      </c>
      <c r="K379" s="15">
        <f t="shared" si="131"/>
        <v>30506</v>
      </c>
    </row>
    <row r="380" spans="1:11" ht="35.25" customHeight="1">
      <c r="A380" s="46" t="s">
        <v>163</v>
      </c>
      <c r="B380" s="30" t="s">
        <v>146</v>
      </c>
      <c r="C380" s="30" t="s">
        <v>152</v>
      </c>
      <c r="D380" s="47" t="s">
        <v>164</v>
      </c>
      <c r="E380" s="30"/>
      <c r="F380" s="30"/>
      <c r="G380" s="16">
        <f>G381</f>
        <v>7330.8</v>
      </c>
      <c r="H380" s="16">
        <f>H381</f>
        <v>2888</v>
      </c>
      <c r="I380" s="12">
        <f t="shared" si="122"/>
        <v>10218.799999999999</v>
      </c>
      <c r="J380" s="16">
        <f t="shared" ref="J380:K380" si="132">J381</f>
        <v>7081</v>
      </c>
      <c r="K380" s="16">
        <f t="shared" si="132"/>
        <v>7081</v>
      </c>
    </row>
    <row r="381" spans="1:11" ht="15.75" customHeight="1">
      <c r="A381" s="59" t="s">
        <v>133</v>
      </c>
      <c r="B381" s="30" t="s">
        <v>146</v>
      </c>
      <c r="C381" s="30" t="s">
        <v>152</v>
      </c>
      <c r="D381" s="26">
        <v>6100182130</v>
      </c>
      <c r="E381" s="30"/>
      <c r="F381" s="30"/>
      <c r="G381" s="16">
        <f>G382+G385</f>
        <v>7330.8</v>
      </c>
      <c r="H381" s="16">
        <f>H382+H385</f>
        <v>2888</v>
      </c>
      <c r="I381" s="12">
        <f t="shared" si="122"/>
        <v>10218.799999999999</v>
      </c>
      <c r="J381" s="16">
        <f t="shared" ref="J381:K381" si="133">J382+J385</f>
        <v>7081</v>
      </c>
      <c r="K381" s="16">
        <f t="shared" si="133"/>
        <v>7081</v>
      </c>
    </row>
    <row r="382" spans="1:11" ht="26.25" customHeight="1">
      <c r="A382" s="68" t="s">
        <v>165</v>
      </c>
      <c r="B382" s="30" t="s">
        <v>146</v>
      </c>
      <c r="C382" s="30" t="s">
        <v>152</v>
      </c>
      <c r="D382" s="26">
        <v>6100182130</v>
      </c>
      <c r="E382" s="30" t="s">
        <v>45</v>
      </c>
      <c r="F382" s="30"/>
      <c r="G382" s="16">
        <f t="shared" ref="G382:K383" si="134">G383</f>
        <v>1693.8</v>
      </c>
      <c r="H382" s="16">
        <f t="shared" si="134"/>
        <v>3288</v>
      </c>
      <c r="I382" s="12">
        <f t="shared" si="122"/>
        <v>4981.8</v>
      </c>
      <c r="J382" s="16">
        <f t="shared" si="134"/>
        <v>3000</v>
      </c>
      <c r="K382" s="16">
        <f t="shared" si="134"/>
        <v>3000</v>
      </c>
    </row>
    <row r="383" spans="1:11" ht="21.75" customHeight="1">
      <c r="A383" s="68" t="s">
        <v>155</v>
      </c>
      <c r="B383" s="30" t="s">
        <v>146</v>
      </c>
      <c r="C383" s="30" t="s">
        <v>152</v>
      </c>
      <c r="D383" s="26">
        <v>6100182130</v>
      </c>
      <c r="E383" s="30" t="s">
        <v>53</v>
      </c>
      <c r="F383" s="30"/>
      <c r="G383" s="16">
        <f t="shared" si="134"/>
        <v>1693.8</v>
      </c>
      <c r="H383" s="16">
        <f t="shared" si="134"/>
        <v>3288</v>
      </c>
      <c r="I383" s="12">
        <f t="shared" si="122"/>
        <v>4981.8</v>
      </c>
      <c r="J383" s="16">
        <f t="shared" si="134"/>
        <v>3000</v>
      </c>
      <c r="K383" s="16">
        <f t="shared" si="134"/>
        <v>3000</v>
      </c>
    </row>
    <row r="384" spans="1:11">
      <c r="A384" s="44" t="s">
        <v>81</v>
      </c>
      <c r="B384" s="30" t="s">
        <v>146</v>
      </c>
      <c r="C384" s="30" t="s">
        <v>152</v>
      </c>
      <c r="D384" s="26">
        <v>6100182130</v>
      </c>
      <c r="E384" s="30" t="s">
        <v>53</v>
      </c>
      <c r="F384" s="30" t="s">
        <v>17</v>
      </c>
      <c r="G384" s="103">
        <v>1693.8</v>
      </c>
      <c r="H384" s="103">
        <f>'[6]Поправки июнь'!$I$318</f>
        <v>3288</v>
      </c>
      <c r="I384" s="12">
        <f t="shared" si="122"/>
        <v>4981.8</v>
      </c>
      <c r="J384" s="19">
        <f>'[1]Бюджет 2025 г 1 чтение'!$I$314</f>
        <v>3000</v>
      </c>
      <c r="K384" s="19">
        <f>'[1]Бюджет 2025 г 1 чтение'!$J$314</f>
        <v>3000</v>
      </c>
    </row>
    <row r="385" spans="1:16" ht="14.25" customHeight="1">
      <c r="A385" s="48" t="s">
        <v>122</v>
      </c>
      <c r="B385" s="30" t="s">
        <v>146</v>
      </c>
      <c r="C385" s="30" t="s">
        <v>152</v>
      </c>
      <c r="D385" s="26">
        <v>6100182130</v>
      </c>
      <c r="E385" s="30" t="s">
        <v>123</v>
      </c>
      <c r="F385" s="30"/>
      <c r="G385" s="16">
        <f t="shared" ref="G385:K386" si="135">G386</f>
        <v>5637</v>
      </c>
      <c r="H385" s="16">
        <f t="shared" si="135"/>
        <v>-400</v>
      </c>
      <c r="I385" s="12">
        <f t="shared" si="122"/>
        <v>5237</v>
      </c>
      <c r="J385" s="16">
        <f t="shared" si="135"/>
        <v>4081</v>
      </c>
      <c r="K385" s="16">
        <f t="shared" si="135"/>
        <v>4081</v>
      </c>
    </row>
    <row r="386" spans="1:16" ht="14.25" customHeight="1">
      <c r="A386" s="48" t="s">
        <v>161</v>
      </c>
      <c r="B386" s="30" t="s">
        <v>146</v>
      </c>
      <c r="C386" s="30" t="s">
        <v>152</v>
      </c>
      <c r="D386" s="26">
        <v>6100182130</v>
      </c>
      <c r="E386" s="30" t="s">
        <v>162</v>
      </c>
      <c r="F386" s="30"/>
      <c r="G386" s="16">
        <f t="shared" si="135"/>
        <v>5637</v>
      </c>
      <c r="H386" s="16">
        <f t="shared" si="135"/>
        <v>-400</v>
      </c>
      <c r="I386" s="12">
        <f t="shared" si="122"/>
        <v>5237</v>
      </c>
      <c r="J386" s="16">
        <f t="shared" si="135"/>
        <v>4081</v>
      </c>
      <c r="K386" s="16">
        <f t="shared" si="135"/>
        <v>4081</v>
      </c>
    </row>
    <row r="387" spans="1:16">
      <c r="A387" s="48" t="s">
        <v>16</v>
      </c>
      <c r="B387" s="30" t="s">
        <v>146</v>
      </c>
      <c r="C387" s="30" t="s">
        <v>152</v>
      </c>
      <c r="D387" s="26">
        <v>6100182130</v>
      </c>
      <c r="E387" s="30" t="s">
        <v>162</v>
      </c>
      <c r="F387" s="30" t="s">
        <v>17</v>
      </c>
      <c r="G387" s="64">
        <f>'[3]Бюджет 2025 г 2 чтение'!$H$617</f>
        <v>5637</v>
      </c>
      <c r="H387" s="64">
        <f>'[6]Поправки июнь'!$I$625</f>
        <v>-400</v>
      </c>
      <c r="I387" s="12">
        <f t="shared" si="122"/>
        <v>5237</v>
      </c>
      <c r="J387" s="26">
        <f>'[1]Бюджет 2025 г 1 чтение'!$I$616</f>
        <v>4081</v>
      </c>
      <c r="K387" s="26">
        <v>4081</v>
      </c>
    </row>
    <row r="388" spans="1:16" ht="33" customHeight="1">
      <c r="A388" s="44" t="s">
        <v>166</v>
      </c>
      <c r="B388" s="30" t="s">
        <v>146</v>
      </c>
      <c r="C388" s="30" t="s">
        <v>152</v>
      </c>
      <c r="D388" s="26">
        <v>6100200000</v>
      </c>
      <c r="E388" s="30"/>
      <c r="F388" s="30"/>
      <c r="G388" s="16">
        <f>G393+G397+G401+G405+G389</f>
        <v>19511.900000000001</v>
      </c>
      <c r="H388" s="16">
        <f>H393+H397+H401+H405+H389</f>
        <v>4200</v>
      </c>
      <c r="I388" s="12">
        <f>G388+H388</f>
        <v>23711.9</v>
      </c>
      <c r="J388" s="16">
        <f>J393+J397+J401+J405+J389</f>
        <v>17845</v>
      </c>
      <c r="K388" s="16">
        <f>K393+K397+K401+K405+K389</f>
        <v>23025</v>
      </c>
    </row>
    <row r="389" spans="1:16" ht="40.5" customHeight="1">
      <c r="A389" s="108" t="s">
        <v>605</v>
      </c>
      <c r="B389" s="117" t="s">
        <v>146</v>
      </c>
      <c r="C389" s="117" t="s">
        <v>152</v>
      </c>
      <c r="D389" s="117" t="s">
        <v>690</v>
      </c>
      <c r="E389" s="117"/>
      <c r="F389" s="116"/>
      <c r="G389" s="155">
        <f>G390</f>
        <v>100</v>
      </c>
      <c r="H389" s="155">
        <f>H390</f>
        <v>0</v>
      </c>
      <c r="I389" s="185">
        <f t="shared" si="122"/>
        <v>100</v>
      </c>
      <c r="J389" s="155">
        <f t="shared" ref="J389:K391" si="136">J390</f>
        <v>0</v>
      </c>
      <c r="K389" s="155">
        <f t="shared" si="136"/>
        <v>0</v>
      </c>
    </row>
    <row r="390" spans="1:16" ht="33" customHeight="1">
      <c r="A390" s="187" t="s">
        <v>165</v>
      </c>
      <c r="B390" s="117" t="s">
        <v>146</v>
      </c>
      <c r="C390" s="117" t="s">
        <v>152</v>
      </c>
      <c r="D390" s="117" t="s">
        <v>690</v>
      </c>
      <c r="E390" s="117" t="s">
        <v>45</v>
      </c>
      <c r="F390" s="116"/>
      <c r="G390" s="155">
        <f>G391</f>
        <v>100</v>
      </c>
      <c r="H390" s="155">
        <f t="shared" ref="H390:H391" si="137">H391</f>
        <v>0</v>
      </c>
      <c r="I390" s="185">
        <f t="shared" si="122"/>
        <v>100</v>
      </c>
      <c r="J390" s="155">
        <f t="shared" si="136"/>
        <v>0</v>
      </c>
      <c r="K390" s="155">
        <f t="shared" si="136"/>
        <v>0</v>
      </c>
    </row>
    <row r="391" spans="1:16" ht="33" customHeight="1">
      <c r="A391" s="187" t="s">
        <v>172</v>
      </c>
      <c r="B391" s="117" t="s">
        <v>146</v>
      </c>
      <c r="C391" s="117" t="s">
        <v>152</v>
      </c>
      <c r="D391" s="117" t="s">
        <v>690</v>
      </c>
      <c r="E391" s="117" t="s">
        <v>53</v>
      </c>
      <c r="F391" s="116"/>
      <c r="G391" s="155">
        <f>G392</f>
        <v>100</v>
      </c>
      <c r="H391" s="155">
        <f t="shared" si="137"/>
        <v>0</v>
      </c>
      <c r="I391" s="185">
        <f t="shared" si="122"/>
        <v>100</v>
      </c>
      <c r="J391" s="155">
        <f t="shared" si="136"/>
        <v>0</v>
      </c>
      <c r="K391" s="155">
        <f t="shared" si="136"/>
        <v>0</v>
      </c>
    </row>
    <row r="392" spans="1:16" ht="19.5" customHeight="1">
      <c r="A392" s="108" t="s">
        <v>110</v>
      </c>
      <c r="B392" s="117" t="s">
        <v>146</v>
      </c>
      <c r="C392" s="117" t="s">
        <v>152</v>
      </c>
      <c r="D392" s="117" t="s">
        <v>690</v>
      </c>
      <c r="E392" s="117" t="s">
        <v>53</v>
      </c>
      <c r="F392" s="116" t="s">
        <v>10</v>
      </c>
      <c r="G392" s="155">
        <v>100</v>
      </c>
      <c r="H392" s="155">
        <v>0</v>
      </c>
      <c r="I392" s="185">
        <f t="shared" si="122"/>
        <v>100</v>
      </c>
      <c r="J392" s="155"/>
      <c r="K392" s="155"/>
    </row>
    <row r="393" spans="1:16" ht="14.25" customHeight="1">
      <c r="A393" s="188" t="s">
        <v>133</v>
      </c>
      <c r="B393" s="189" t="s">
        <v>146</v>
      </c>
      <c r="C393" s="189" t="s">
        <v>152</v>
      </c>
      <c r="D393" s="190">
        <v>6100282130</v>
      </c>
      <c r="E393" s="189"/>
      <c r="F393" s="189"/>
      <c r="G393" s="155">
        <f>G394</f>
        <v>7760.7</v>
      </c>
      <c r="H393" s="155">
        <f>H394</f>
        <v>0</v>
      </c>
      <c r="I393" s="185">
        <f t="shared" si="122"/>
        <v>7760.7</v>
      </c>
      <c r="J393" s="155">
        <f t="shared" ref="G393:K395" si="138">J394</f>
        <v>7774.3</v>
      </c>
      <c r="K393" s="155">
        <f t="shared" si="138"/>
        <v>12954.3</v>
      </c>
    </row>
    <row r="394" spans="1:16" ht="27" customHeight="1">
      <c r="A394" s="174" t="s">
        <v>165</v>
      </c>
      <c r="B394" s="189" t="s">
        <v>146</v>
      </c>
      <c r="C394" s="189" t="s">
        <v>152</v>
      </c>
      <c r="D394" s="190">
        <v>6100282130</v>
      </c>
      <c r="E394" s="189" t="s">
        <v>45</v>
      </c>
      <c r="F394" s="189"/>
      <c r="G394" s="155">
        <f t="shared" si="138"/>
        <v>7760.7</v>
      </c>
      <c r="H394" s="155">
        <f t="shared" si="138"/>
        <v>0</v>
      </c>
      <c r="I394" s="185">
        <f t="shared" si="122"/>
        <v>7760.7</v>
      </c>
      <c r="J394" s="155">
        <f t="shared" si="138"/>
        <v>7774.3</v>
      </c>
      <c r="K394" s="155">
        <f t="shared" si="138"/>
        <v>12954.3</v>
      </c>
    </row>
    <row r="395" spans="1:16" ht="21.75" customHeight="1">
      <c r="A395" s="174" t="s">
        <v>155</v>
      </c>
      <c r="B395" s="189" t="s">
        <v>146</v>
      </c>
      <c r="C395" s="189" t="s">
        <v>152</v>
      </c>
      <c r="D395" s="190">
        <v>6100282130</v>
      </c>
      <c r="E395" s="189" t="s">
        <v>53</v>
      </c>
      <c r="F395" s="189"/>
      <c r="G395" s="155">
        <f t="shared" si="138"/>
        <v>7760.7</v>
      </c>
      <c r="H395" s="155">
        <f t="shared" si="138"/>
        <v>0</v>
      </c>
      <c r="I395" s="185">
        <f t="shared" si="122"/>
        <v>7760.7</v>
      </c>
      <c r="J395" s="155">
        <f t="shared" si="138"/>
        <v>7774.3</v>
      </c>
      <c r="K395" s="155">
        <f t="shared" si="138"/>
        <v>12954.3</v>
      </c>
      <c r="L395" s="186"/>
      <c r="M395" s="186"/>
      <c r="N395" s="186"/>
      <c r="O395" s="186"/>
      <c r="P395" s="186"/>
    </row>
    <row r="396" spans="1:16">
      <c r="A396" s="188" t="s">
        <v>81</v>
      </c>
      <c r="B396" s="189" t="s">
        <v>146</v>
      </c>
      <c r="C396" s="189" t="s">
        <v>152</v>
      </c>
      <c r="D396" s="190">
        <v>6100282130</v>
      </c>
      <c r="E396" s="189" t="s">
        <v>53</v>
      </c>
      <c r="F396" s="189" t="s">
        <v>17</v>
      </c>
      <c r="G396" s="149">
        <v>7760.7</v>
      </c>
      <c r="H396" s="149">
        <v>0</v>
      </c>
      <c r="I396" s="185">
        <f t="shared" si="122"/>
        <v>7760.7</v>
      </c>
      <c r="J396" s="190">
        <f>'[3]Бюджет 2025 г 2 чтение'!$I$318</f>
        <v>7774.3</v>
      </c>
      <c r="K396" s="190">
        <f>'[3]Бюджет 2025 г 2 чтение'!$J$319</f>
        <v>12954.3</v>
      </c>
      <c r="L396" s="186"/>
      <c r="M396" s="186"/>
      <c r="N396" s="186"/>
      <c r="O396" s="186"/>
      <c r="P396" s="186"/>
    </row>
    <row r="397" spans="1:16" ht="39.75" customHeight="1">
      <c r="A397" s="44" t="s">
        <v>167</v>
      </c>
      <c r="B397" s="30" t="s">
        <v>146</v>
      </c>
      <c r="C397" s="30" t="s">
        <v>152</v>
      </c>
      <c r="D397" s="117" t="s">
        <v>692</v>
      </c>
      <c r="E397" s="30"/>
      <c r="F397" s="30"/>
      <c r="G397" s="16">
        <f t="shared" ref="G397:K399" si="139">G398</f>
        <v>116.5</v>
      </c>
      <c r="H397" s="16">
        <f t="shared" si="139"/>
        <v>200</v>
      </c>
      <c r="I397" s="12">
        <f t="shared" si="122"/>
        <v>316.5</v>
      </c>
      <c r="J397" s="16">
        <f t="shared" si="139"/>
        <v>70.7</v>
      </c>
      <c r="K397" s="16">
        <f t="shared" si="139"/>
        <v>70.7</v>
      </c>
    </row>
    <row r="398" spans="1:16" ht="21.75" customHeight="1">
      <c r="A398" s="68" t="s">
        <v>165</v>
      </c>
      <c r="B398" s="30" t="s">
        <v>146</v>
      </c>
      <c r="C398" s="30" t="s">
        <v>152</v>
      </c>
      <c r="D398" s="117" t="s">
        <v>692</v>
      </c>
      <c r="E398" s="30" t="s">
        <v>45</v>
      </c>
      <c r="F398" s="30"/>
      <c r="G398" s="16">
        <f t="shared" si="139"/>
        <v>116.5</v>
      </c>
      <c r="H398" s="16">
        <f t="shared" si="139"/>
        <v>200</v>
      </c>
      <c r="I398" s="12">
        <f t="shared" si="122"/>
        <v>316.5</v>
      </c>
      <c r="J398" s="16">
        <f t="shared" si="139"/>
        <v>70.7</v>
      </c>
      <c r="K398" s="16">
        <f t="shared" si="139"/>
        <v>70.7</v>
      </c>
    </row>
    <row r="399" spans="1:16" ht="24">
      <c r="A399" s="68" t="s">
        <v>155</v>
      </c>
      <c r="B399" s="30" t="s">
        <v>146</v>
      </c>
      <c r="C399" s="30" t="s">
        <v>152</v>
      </c>
      <c r="D399" s="117" t="s">
        <v>692</v>
      </c>
      <c r="E399" s="30" t="s">
        <v>53</v>
      </c>
      <c r="F399" s="30"/>
      <c r="G399" s="16">
        <f t="shared" si="139"/>
        <v>116.5</v>
      </c>
      <c r="H399" s="16">
        <f t="shared" si="139"/>
        <v>200</v>
      </c>
      <c r="I399" s="12">
        <f t="shared" si="122"/>
        <v>316.5</v>
      </c>
      <c r="J399" s="16">
        <f t="shared" si="139"/>
        <v>70.7</v>
      </c>
      <c r="K399" s="16">
        <f t="shared" si="139"/>
        <v>70.7</v>
      </c>
    </row>
    <row r="400" spans="1:16">
      <c r="A400" s="44" t="s">
        <v>16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 t="s">
        <v>17</v>
      </c>
      <c r="G400" s="19">
        <f>'[3]Бюджет 2025 г 2 чтение'!$H$323</f>
        <v>116.5</v>
      </c>
      <c r="H400" s="19">
        <f>'[6]Поправки июнь'!$I$331</f>
        <v>200</v>
      </c>
      <c r="I400" s="12">
        <f t="shared" si="122"/>
        <v>316.5</v>
      </c>
      <c r="J400" s="20">
        <f>'[1]Бюджет 2025 г 1 чтение'!$I$323</f>
        <v>70.7</v>
      </c>
      <c r="K400" s="26">
        <f>'[1]Бюджет 2025 г 1 чтение'!$J$323</f>
        <v>70.7</v>
      </c>
    </row>
    <row r="401" spans="1:11" ht="36">
      <c r="A401" s="44" t="s">
        <v>168</v>
      </c>
      <c r="B401" s="30" t="s">
        <v>146</v>
      </c>
      <c r="C401" s="30" t="s">
        <v>152</v>
      </c>
      <c r="D401" s="117" t="s">
        <v>692</v>
      </c>
      <c r="E401" s="30"/>
      <c r="F401" s="30"/>
      <c r="G401" s="16">
        <f t="shared" ref="G401:K403" si="140">G402</f>
        <v>11534.7</v>
      </c>
      <c r="H401" s="16">
        <f t="shared" si="140"/>
        <v>4000</v>
      </c>
      <c r="I401" s="12">
        <f t="shared" si="122"/>
        <v>15534.7</v>
      </c>
      <c r="J401" s="16">
        <f t="shared" si="140"/>
        <v>10000</v>
      </c>
      <c r="K401" s="16">
        <f t="shared" si="140"/>
        <v>10000</v>
      </c>
    </row>
    <row r="402" spans="1:11" ht="26.25" customHeight="1">
      <c r="A402" s="68" t="s">
        <v>165</v>
      </c>
      <c r="B402" s="30" t="s">
        <v>146</v>
      </c>
      <c r="C402" s="30" t="s">
        <v>152</v>
      </c>
      <c r="D402" s="117" t="s">
        <v>692</v>
      </c>
      <c r="E402" s="30" t="s">
        <v>45</v>
      </c>
      <c r="F402" s="30"/>
      <c r="G402" s="16">
        <f t="shared" si="140"/>
        <v>11534.7</v>
      </c>
      <c r="H402" s="16">
        <f t="shared" si="140"/>
        <v>4000</v>
      </c>
      <c r="I402" s="12">
        <f t="shared" si="122"/>
        <v>15534.7</v>
      </c>
      <c r="J402" s="16">
        <f t="shared" si="140"/>
        <v>10000</v>
      </c>
      <c r="K402" s="16">
        <f t="shared" si="140"/>
        <v>10000</v>
      </c>
    </row>
    <row r="403" spans="1:11" ht="24">
      <c r="A403" s="68" t="s">
        <v>155</v>
      </c>
      <c r="B403" s="30" t="s">
        <v>146</v>
      </c>
      <c r="C403" s="30" t="s">
        <v>152</v>
      </c>
      <c r="D403" s="117" t="s">
        <v>692</v>
      </c>
      <c r="E403" s="30" t="s">
        <v>53</v>
      </c>
      <c r="F403" s="30"/>
      <c r="G403" s="16">
        <f t="shared" si="140"/>
        <v>11534.7</v>
      </c>
      <c r="H403" s="16">
        <f t="shared" si="140"/>
        <v>4000</v>
      </c>
      <c r="I403" s="12">
        <f t="shared" si="122"/>
        <v>15534.7</v>
      </c>
      <c r="J403" s="16">
        <f t="shared" si="140"/>
        <v>10000</v>
      </c>
      <c r="K403" s="16">
        <f t="shared" si="140"/>
        <v>10000</v>
      </c>
    </row>
    <row r="404" spans="1:11">
      <c r="A404" s="68" t="s">
        <v>18</v>
      </c>
      <c r="B404" s="30" t="s">
        <v>146</v>
      </c>
      <c r="C404" s="30" t="s">
        <v>152</v>
      </c>
      <c r="D404" s="117" t="s">
        <v>692</v>
      </c>
      <c r="E404" s="30" t="s">
        <v>53</v>
      </c>
      <c r="F404" s="30" t="s">
        <v>10</v>
      </c>
      <c r="G404" s="16">
        <f>'[3]Бюджет 2025 г 2 чтение'!$H$327</f>
        <v>11534.7</v>
      </c>
      <c r="H404" s="16">
        <f>'[6]Поправки июнь'!$I$335</f>
        <v>4000</v>
      </c>
      <c r="I404" s="12">
        <f t="shared" si="122"/>
        <v>15534.7</v>
      </c>
      <c r="J404" s="20">
        <f>'[3]Бюджет 2025 г 2 чтение'!$I$327</f>
        <v>10000</v>
      </c>
      <c r="K404" s="19">
        <f>'[3]Бюджет 2025 г 2 чтение'!$J$327</f>
        <v>10000</v>
      </c>
    </row>
    <row r="405" spans="1:11" ht="107.25" customHeight="1">
      <c r="A405" s="49" t="s">
        <v>169</v>
      </c>
      <c r="B405" s="30" t="s">
        <v>146</v>
      </c>
      <c r="C405" s="30" t="s">
        <v>152</v>
      </c>
      <c r="D405" s="37" t="s">
        <v>170</v>
      </c>
      <c r="E405" s="30"/>
      <c r="F405" s="30"/>
      <c r="G405" s="16">
        <f t="shared" ref="G405:J408" si="141">G406</f>
        <v>0</v>
      </c>
      <c r="H405" s="16">
        <f t="shared" si="141"/>
        <v>0</v>
      </c>
      <c r="I405" s="12">
        <f t="shared" si="122"/>
        <v>0</v>
      </c>
      <c r="J405" s="16">
        <f t="shared" si="141"/>
        <v>0</v>
      </c>
      <c r="K405" s="26"/>
    </row>
    <row r="406" spans="1:11">
      <c r="A406" s="48" t="s">
        <v>133</v>
      </c>
      <c r="B406" s="30" t="s">
        <v>146</v>
      </c>
      <c r="C406" s="30" t="s">
        <v>152</v>
      </c>
      <c r="D406" s="37" t="s">
        <v>171</v>
      </c>
      <c r="E406" s="30"/>
      <c r="F406" s="30"/>
      <c r="G406" s="16">
        <f t="shared" si="141"/>
        <v>0</v>
      </c>
      <c r="H406" s="16">
        <f t="shared" si="141"/>
        <v>0</v>
      </c>
      <c r="I406" s="12">
        <f t="shared" si="122"/>
        <v>0</v>
      </c>
      <c r="J406" s="16">
        <f t="shared" si="141"/>
        <v>0</v>
      </c>
      <c r="K406" s="26"/>
    </row>
    <row r="407" spans="1:11" ht="25.5">
      <c r="A407" s="74" t="s">
        <v>165</v>
      </c>
      <c r="B407" s="30" t="s">
        <v>146</v>
      </c>
      <c r="C407" s="30" t="s">
        <v>152</v>
      </c>
      <c r="D407" s="37" t="s">
        <v>171</v>
      </c>
      <c r="E407" s="30" t="s">
        <v>45</v>
      </c>
      <c r="F407" s="30"/>
      <c r="G407" s="16">
        <f t="shared" si="141"/>
        <v>0</v>
      </c>
      <c r="H407" s="16">
        <f t="shared" si="141"/>
        <v>0</v>
      </c>
      <c r="I407" s="12">
        <f t="shared" si="122"/>
        <v>0</v>
      </c>
      <c r="J407" s="16">
        <f t="shared" si="141"/>
        <v>0</v>
      </c>
      <c r="K407" s="26"/>
    </row>
    <row r="408" spans="1:11" ht="25.5">
      <c r="A408" s="74" t="s">
        <v>172</v>
      </c>
      <c r="B408" s="30" t="s">
        <v>146</v>
      </c>
      <c r="C408" s="30" t="s">
        <v>152</v>
      </c>
      <c r="D408" s="37" t="s">
        <v>171</v>
      </c>
      <c r="E408" s="30" t="s">
        <v>53</v>
      </c>
      <c r="F408" s="30"/>
      <c r="G408" s="16">
        <f t="shared" si="141"/>
        <v>0</v>
      </c>
      <c r="H408" s="16">
        <f t="shared" si="141"/>
        <v>0</v>
      </c>
      <c r="I408" s="12">
        <f t="shared" si="122"/>
        <v>0</v>
      </c>
      <c r="J408" s="16">
        <f t="shared" si="141"/>
        <v>0</v>
      </c>
      <c r="K408" s="26"/>
    </row>
    <row r="409" spans="1:11">
      <c r="A409" s="48" t="s">
        <v>173</v>
      </c>
      <c r="B409" s="30" t="s">
        <v>146</v>
      </c>
      <c r="C409" s="30" t="s">
        <v>152</v>
      </c>
      <c r="D409" s="37" t="s">
        <v>171</v>
      </c>
      <c r="E409" s="30" t="s">
        <v>53</v>
      </c>
      <c r="F409" s="30" t="s">
        <v>17</v>
      </c>
      <c r="G409" s="16"/>
      <c r="H409" s="16"/>
      <c r="I409" s="12">
        <f t="shared" si="122"/>
        <v>0</v>
      </c>
      <c r="J409" s="20"/>
      <c r="K409" s="26"/>
    </row>
    <row r="410" spans="1:11" s="50" customFormat="1" ht="36.75" customHeight="1">
      <c r="A410" s="44" t="s">
        <v>174</v>
      </c>
      <c r="B410" s="30" t="s">
        <v>146</v>
      </c>
      <c r="C410" s="30" t="s">
        <v>152</v>
      </c>
      <c r="D410" s="30" t="s">
        <v>175</v>
      </c>
      <c r="E410" s="30"/>
      <c r="F410" s="30"/>
      <c r="G410" s="16">
        <f t="shared" ref="G410:K413" si="142">G411</f>
        <v>400</v>
      </c>
      <c r="H410" s="16">
        <f t="shared" si="142"/>
        <v>0</v>
      </c>
      <c r="I410" s="12">
        <f t="shared" si="122"/>
        <v>400</v>
      </c>
      <c r="J410" s="16">
        <f t="shared" si="142"/>
        <v>400</v>
      </c>
      <c r="K410" s="16">
        <f t="shared" si="142"/>
        <v>400</v>
      </c>
    </row>
    <row r="411" spans="1:11">
      <c r="A411" s="59" t="s">
        <v>133</v>
      </c>
      <c r="B411" s="30" t="s">
        <v>146</v>
      </c>
      <c r="C411" s="30" t="s">
        <v>152</v>
      </c>
      <c r="D411" s="30" t="s">
        <v>176</v>
      </c>
      <c r="E411" s="30"/>
      <c r="F411" s="30"/>
      <c r="G411" s="16">
        <f t="shared" si="142"/>
        <v>400</v>
      </c>
      <c r="H411" s="16">
        <f t="shared" si="142"/>
        <v>0</v>
      </c>
      <c r="I411" s="12">
        <f t="shared" si="122"/>
        <v>400</v>
      </c>
      <c r="J411" s="16">
        <f t="shared" si="142"/>
        <v>400</v>
      </c>
      <c r="K411" s="16">
        <f t="shared" si="142"/>
        <v>400</v>
      </c>
    </row>
    <row r="412" spans="1:11" ht="24.75" customHeight="1">
      <c r="A412" s="68" t="s">
        <v>165</v>
      </c>
      <c r="B412" s="30" t="s">
        <v>146</v>
      </c>
      <c r="C412" s="30" t="s">
        <v>152</v>
      </c>
      <c r="D412" s="30" t="s">
        <v>176</v>
      </c>
      <c r="E412" s="30" t="s">
        <v>45</v>
      </c>
      <c r="F412" s="30"/>
      <c r="G412" s="16">
        <f t="shared" si="142"/>
        <v>400</v>
      </c>
      <c r="H412" s="16">
        <f t="shared" si="142"/>
        <v>0</v>
      </c>
      <c r="I412" s="12">
        <f t="shared" si="122"/>
        <v>400</v>
      </c>
      <c r="J412" s="16">
        <f t="shared" si="142"/>
        <v>400</v>
      </c>
      <c r="K412" s="16">
        <f t="shared" si="142"/>
        <v>400</v>
      </c>
    </row>
    <row r="413" spans="1:11" ht="24.75" customHeight="1">
      <c r="A413" s="68" t="s">
        <v>155</v>
      </c>
      <c r="B413" s="30" t="s">
        <v>146</v>
      </c>
      <c r="C413" s="30" t="s">
        <v>152</v>
      </c>
      <c r="D413" s="30" t="s">
        <v>176</v>
      </c>
      <c r="E413" s="30" t="s">
        <v>53</v>
      </c>
      <c r="F413" s="30"/>
      <c r="G413" s="16">
        <f t="shared" si="142"/>
        <v>400</v>
      </c>
      <c r="H413" s="16">
        <f t="shared" si="142"/>
        <v>0</v>
      </c>
      <c r="I413" s="12">
        <f t="shared" ref="I413:I476" si="143">G413+H413</f>
        <v>400</v>
      </c>
      <c r="J413" s="16">
        <f t="shared" si="142"/>
        <v>400</v>
      </c>
      <c r="K413" s="16">
        <f t="shared" si="142"/>
        <v>400</v>
      </c>
    </row>
    <row r="414" spans="1:11">
      <c r="A414" s="44" t="s">
        <v>16</v>
      </c>
      <c r="B414" s="30" t="s">
        <v>146</v>
      </c>
      <c r="C414" s="30" t="s">
        <v>152</v>
      </c>
      <c r="D414" s="30" t="s">
        <v>176</v>
      </c>
      <c r="E414" s="30" t="s">
        <v>53</v>
      </c>
      <c r="F414" s="30" t="s">
        <v>17</v>
      </c>
      <c r="G414" s="16">
        <f>'[3]Бюджет 2025 г 2 чтение'!$H$337</f>
        <v>400</v>
      </c>
      <c r="H414" s="16">
        <f>'[4]Поправки февраль'!$I$345</f>
        <v>0</v>
      </c>
      <c r="I414" s="12">
        <f t="shared" si="143"/>
        <v>400</v>
      </c>
      <c r="J414" s="20">
        <f>'[3]Бюджет 2025 г 2 чтение'!$I$337</f>
        <v>400</v>
      </c>
      <c r="K414" s="19">
        <f>'[3]Бюджет 2025 г 2 чтение'!$J$337</f>
        <v>400</v>
      </c>
    </row>
    <row r="415" spans="1:11" ht="25.5">
      <c r="A415" s="105" t="s">
        <v>25</v>
      </c>
      <c r="B415" s="117" t="s">
        <v>146</v>
      </c>
      <c r="C415" s="117" t="s">
        <v>152</v>
      </c>
      <c r="D415" s="117" t="s">
        <v>26</v>
      </c>
      <c r="E415" s="116"/>
      <c r="F415" s="116"/>
      <c r="G415" s="16">
        <f>G416+G423+G440+G444+G427+G431</f>
        <v>300</v>
      </c>
      <c r="H415" s="16">
        <f>H416+H423+H440+H444+H427+H431</f>
        <v>0</v>
      </c>
      <c r="I415" s="12">
        <f t="shared" si="143"/>
        <v>300</v>
      </c>
      <c r="J415" s="16">
        <f>J416+J423+J440+J444+J427+J431</f>
        <v>300</v>
      </c>
      <c r="K415" s="16">
        <f t="shared" ref="K415" si="144">K416+K423+K440+K444+K427+K431</f>
        <v>300</v>
      </c>
    </row>
    <row r="416" spans="1:11" ht="25.5">
      <c r="A416" s="95" t="s">
        <v>572</v>
      </c>
      <c r="B416" s="117" t="s">
        <v>146</v>
      </c>
      <c r="C416" s="117" t="s">
        <v>152</v>
      </c>
      <c r="D416" s="117" t="s">
        <v>577</v>
      </c>
      <c r="E416" s="117"/>
      <c r="F416" s="117"/>
      <c r="G416" s="16">
        <f>G417+G420</f>
        <v>0</v>
      </c>
      <c r="H416" s="16">
        <f>H417+H420</f>
        <v>0</v>
      </c>
      <c r="I416" s="12">
        <f t="shared" si="143"/>
        <v>0</v>
      </c>
      <c r="J416" s="16">
        <f>J417+J420</f>
        <v>0</v>
      </c>
      <c r="K416" s="16">
        <f t="shared" ref="K416" si="145">K417+K420</f>
        <v>0</v>
      </c>
    </row>
    <row r="417" spans="1:11" ht="25.5">
      <c r="A417" s="74" t="s">
        <v>165</v>
      </c>
      <c r="B417" s="117" t="s">
        <v>146</v>
      </c>
      <c r="C417" s="117" t="s">
        <v>152</v>
      </c>
      <c r="D417" s="117" t="s">
        <v>577</v>
      </c>
      <c r="E417" s="117" t="s">
        <v>45</v>
      </c>
      <c r="F417" s="117"/>
      <c r="G417" s="16">
        <f t="shared" ref="G417:H418" si="146">G418+G421</f>
        <v>0</v>
      </c>
      <c r="H417" s="16">
        <f t="shared" si="146"/>
        <v>0</v>
      </c>
      <c r="I417" s="12">
        <f t="shared" si="143"/>
        <v>0</v>
      </c>
      <c r="J417" s="16">
        <f t="shared" ref="J417:K418" si="147">J418</f>
        <v>0</v>
      </c>
      <c r="K417" s="16">
        <f t="shared" si="147"/>
        <v>0</v>
      </c>
    </row>
    <row r="418" spans="1:11" ht="25.5">
      <c r="A418" s="74" t="s">
        <v>172</v>
      </c>
      <c r="B418" s="117" t="s">
        <v>146</v>
      </c>
      <c r="C418" s="117" t="s">
        <v>152</v>
      </c>
      <c r="D418" s="117" t="s">
        <v>577</v>
      </c>
      <c r="E418" s="117" t="s">
        <v>45</v>
      </c>
      <c r="F418" s="117"/>
      <c r="G418" s="16">
        <f t="shared" si="146"/>
        <v>0</v>
      </c>
      <c r="H418" s="16">
        <f t="shared" si="146"/>
        <v>0</v>
      </c>
      <c r="I418" s="12">
        <f t="shared" si="143"/>
        <v>0</v>
      </c>
      <c r="J418" s="16">
        <f t="shared" si="147"/>
        <v>0</v>
      </c>
      <c r="K418" s="16">
        <f t="shared" si="147"/>
        <v>0</v>
      </c>
    </row>
    <row r="419" spans="1:11">
      <c r="A419" s="108" t="s">
        <v>173</v>
      </c>
      <c r="B419" s="117" t="s">
        <v>146</v>
      </c>
      <c r="C419" s="117" t="s">
        <v>152</v>
      </c>
      <c r="D419" s="117" t="s">
        <v>577</v>
      </c>
      <c r="E419" s="116" t="s">
        <v>53</v>
      </c>
      <c r="F419" s="116" t="s">
        <v>17</v>
      </c>
      <c r="G419" s="16">
        <f>'[1]Бюджет 2025 г 1 чтение'!$H$342</f>
        <v>0</v>
      </c>
      <c r="H419" s="16"/>
      <c r="I419" s="12">
        <f t="shared" si="143"/>
        <v>0</v>
      </c>
      <c r="J419" s="19">
        <f>'[1]Бюджет 2025 г 1 чтение'!$I$342</f>
        <v>0</v>
      </c>
      <c r="K419" s="19">
        <f>'[1]Бюджет 2025 г 1 чтение'!$J$342</f>
        <v>0</v>
      </c>
    </row>
    <row r="420" spans="1:11">
      <c r="A420" s="48" t="s">
        <v>122</v>
      </c>
      <c r="B420" s="30" t="s">
        <v>146</v>
      </c>
      <c r="C420" s="30" t="s">
        <v>152</v>
      </c>
      <c r="D420" s="145">
        <v>6500082132</v>
      </c>
      <c r="E420" s="30" t="s">
        <v>123</v>
      </c>
      <c r="F420" s="30"/>
      <c r="G420" s="16">
        <f>G421</f>
        <v>0</v>
      </c>
      <c r="H420" s="16">
        <f>H421</f>
        <v>0</v>
      </c>
      <c r="I420" s="12">
        <f t="shared" si="143"/>
        <v>0</v>
      </c>
      <c r="J420" s="16">
        <f t="shared" ref="J420:K421" si="148">J421</f>
        <v>0</v>
      </c>
      <c r="K420" s="16">
        <f t="shared" si="148"/>
        <v>0</v>
      </c>
    </row>
    <row r="421" spans="1:11">
      <c r="A421" s="48" t="s">
        <v>161</v>
      </c>
      <c r="B421" s="30" t="s">
        <v>146</v>
      </c>
      <c r="C421" s="30" t="s">
        <v>152</v>
      </c>
      <c r="D421" s="145">
        <v>6500082132</v>
      </c>
      <c r="E421" s="30" t="s">
        <v>162</v>
      </c>
      <c r="F421" s="30"/>
      <c r="G421" s="16">
        <f>G422</f>
        <v>0</v>
      </c>
      <c r="H421" s="16">
        <f>H422</f>
        <v>0</v>
      </c>
      <c r="I421" s="12">
        <f t="shared" si="143"/>
        <v>0</v>
      </c>
      <c r="J421" s="16">
        <f t="shared" si="148"/>
        <v>0</v>
      </c>
      <c r="K421" s="16">
        <f t="shared" si="148"/>
        <v>0</v>
      </c>
    </row>
    <row r="422" spans="1:11">
      <c r="A422" s="48" t="s">
        <v>16</v>
      </c>
      <c r="B422" s="30" t="s">
        <v>146</v>
      </c>
      <c r="C422" s="30" t="s">
        <v>152</v>
      </c>
      <c r="D422" s="145">
        <v>6500082132</v>
      </c>
      <c r="E422" s="30" t="s">
        <v>162</v>
      </c>
      <c r="F422" s="30" t="s">
        <v>17</v>
      </c>
      <c r="G422" s="16">
        <f>'[1]Бюджет 2025 г 1 чтение'!$H$621</f>
        <v>0</v>
      </c>
      <c r="H422" s="16"/>
      <c r="I422" s="12">
        <f t="shared" si="143"/>
        <v>0</v>
      </c>
      <c r="J422" s="20">
        <f>'[1]Бюджет 2025 г 1 чтение'!$I$621</f>
        <v>0</v>
      </c>
      <c r="K422" s="19">
        <f>'[1]Бюджет 2025 г 1 чтение'!$J$621</f>
        <v>0</v>
      </c>
    </row>
    <row r="423" spans="1:11" ht="25.5" hidden="1">
      <c r="A423" s="108" t="s">
        <v>573</v>
      </c>
      <c r="B423" s="117" t="s">
        <v>146</v>
      </c>
      <c r="C423" s="117" t="s">
        <v>152</v>
      </c>
      <c r="D423" s="117" t="s">
        <v>154</v>
      </c>
      <c r="E423" s="116"/>
      <c r="F423" s="116"/>
      <c r="G423" s="16">
        <f t="shared" ref="G423:H425" si="149">G424</f>
        <v>0</v>
      </c>
      <c r="H423" s="16">
        <f t="shared" si="149"/>
        <v>0</v>
      </c>
      <c r="I423" s="12">
        <f t="shared" si="143"/>
        <v>0</v>
      </c>
      <c r="J423" s="16">
        <f t="shared" ref="J423:K425" si="150">J424</f>
        <v>0</v>
      </c>
      <c r="K423" s="16">
        <f t="shared" si="150"/>
        <v>0</v>
      </c>
    </row>
    <row r="424" spans="1:11" ht="25.5" hidden="1">
      <c r="A424" s="74" t="s">
        <v>165</v>
      </c>
      <c r="B424" s="117" t="s">
        <v>146</v>
      </c>
      <c r="C424" s="117" t="s">
        <v>152</v>
      </c>
      <c r="D424" s="117" t="s">
        <v>154</v>
      </c>
      <c r="E424" s="117" t="s">
        <v>45</v>
      </c>
      <c r="F424" s="116"/>
      <c r="G424" s="16">
        <f t="shared" si="149"/>
        <v>0</v>
      </c>
      <c r="H424" s="16">
        <f t="shared" si="149"/>
        <v>0</v>
      </c>
      <c r="I424" s="12">
        <f t="shared" si="143"/>
        <v>0</v>
      </c>
      <c r="J424" s="16">
        <f t="shared" si="150"/>
        <v>0</v>
      </c>
      <c r="K424" s="16">
        <f t="shared" si="150"/>
        <v>0</v>
      </c>
    </row>
    <row r="425" spans="1:11" ht="25.5" hidden="1">
      <c r="A425" s="74" t="s">
        <v>172</v>
      </c>
      <c r="B425" s="117" t="s">
        <v>146</v>
      </c>
      <c r="C425" s="117" t="s">
        <v>152</v>
      </c>
      <c r="D425" s="117" t="s">
        <v>154</v>
      </c>
      <c r="E425" s="117" t="s">
        <v>53</v>
      </c>
      <c r="F425" s="116"/>
      <c r="G425" s="16">
        <f t="shared" si="149"/>
        <v>0</v>
      </c>
      <c r="H425" s="16">
        <f t="shared" si="149"/>
        <v>0</v>
      </c>
      <c r="I425" s="12">
        <f t="shared" si="143"/>
        <v>0</v>
      </c>
      <c r="J425" s="16">
        <f t="shared" si="150"/>
        <v>0</v>
      </c>
      <c r="K425" s="16">
        <f t="shared" si="150"/>
        <v>0</v>
      </c>
    </row>
    <row r="426" spans="1:11" hidden="1">
      <c r="A426" s="108" t="s">
        <v>16</v>
      </c>
      <c r="B426" s="117" t="s">
        <v>146</v>
      </c>
      <c r="C426" s="117" t="s">
        <v>152</v>
      </c>
      <c r="D426" s="117" t="s">
        <v>154</v>
      </c>
      <c r="E426" s="117" t="s">
        <v>53</v>
      </c>
      <c r="F426" s="116" t="s">
        <v>17</v>
      </c>
      <c r="G426" s="16">
        <f>'[1]Бюджет 2025 г 1 чтение'!$H$346</f>
        <v>0</v>
      </c>
      <c r="H426" s="16"/>
      <c r="I426" s="12">
        <f t="shared" si="143"/>
        <v>0</v>
      </c>
      <c r="J426" s="26">
        <f>'[1]Бюджет 2025 г 1 чтение'!$I$346</f>
        <v>0</v>
      </c>
      <c r="K426" s="19">
        <f>'[1]Бюджет 2025 г 1 чтение'!$J$346</f>
        <v>0</v>
      </c>
    </row>
    <row r="427" spans="1:11" ht="38.25" hidden="1">
      <c r="A427" s="108" t="s">
        <v>574</v>
      </c>
      <c r="B427" s="117" t="s">
        <v>146</v>
      </c>
      <c r="C427" s="117" t="s">
        <v>152</v>
      </c>
      <c r="D427" s="117" t="s">
        <v>603</v>
      </c>
      <c r="E427" s="117"/>
      <c r="F427" s="116"/>
      <c r="G427" s="16">
        <f t="shared" ref="G427:H429" si="151">G428</f>
        <v>0</v>
      </c>
      <c r="H427" s="16">
        <f t="shared" si="151"/>
        <v>0</v>
      </c>
      <c r="I427" s="12">
        <f t="shared" si="143"/>
        <v>0</v>
      </c>
      <c r="J427" s="16">
        <f t="shared" ref="J427:K429" si="152">J428</f>
        <v>0</v>
      </c>
      <c r="K427" s="16">
        <f t="shared" si="152"/>
        <v>0</v>
      </c>
    </row>
    <row r="428" spans="1:11" ht="25.5" hidden="1">
      <c r="A428" s="74" t="s">
        <v>165</v>
      </c>
      <c r="B428" s="117" t="s">
        <v>146</v>
      </c>
      <c r="C428" s="117" t="s">
        <v>152</v>
      </c>
      <c r="D428" s="117" t="s">
        <v>603</v>
      </c>
      <c r="E428" s="117" t="s">
        <v>45</v>
      </c>
      <c r="F428" s="116"/>
      <c r="G428" s="16">
        <f t="shared" si="151"/>
        <v>0</v>
      </c>
      <c r="H428" s="16">
        <f t="shared" si="151"/>
        <v>0</v>
      </c>
      <c r="I428" s="12">
        <f t="shared" si="143"/>
        <v>0</v>
      </c>
      <c r="J428" s="16">
        <f t="shared" si="152"/>
        <v>0</v>
      </c>
      <c r="K428" s="16">
        <f t="shared" si="152"/>
        <v>0</v>
      </c>
    </row>
    <row r="429" spans="1:11" ht="25.5" hidden="1">
      <c r="A429" s="160" t="s">
        <v>172</v>
      </c>
      <c r="B429" s="117" t="s">
        <v>146</v>
      </c>
      <c r="C429" s="117" t="s">
        <v>152</v>
      </c>
      <c r="D429" s="117" t="s">
        <v>603</v>
      </c>
      <c r="E429" s="117" t="s">
        <v>53</v>
      </c>
      <c r="F429" s="116"/>
      <c r="G429" s="16">
        <f t="shared" si="151"/>
        <v>0</v>
      </c>
      <c r="H429" s="16">
        <f t="shared" si="151"/>
        <v>0</v>
      </c>
      <c r="I429" s="12">
        <f t="shared" si="143"/>
        <v>0</v>
      </c>
      <c r="J429" s="16">
        <f t="shared" si="152"/>
        <v>0</v>
      </c>
      <c r="K429" s="16">
        <f t="shared" si="152"/>
        <v>0</v>
      </c>
    </row>
    <row r="430" spans="1:11" hidden="1">
      <c r="A430" s="108" t="s">
        <v>16</v>
      </c>
      <c r="B430" s="117" t="s">
        <v>146</v>
      </c>
      <c r="C430" s="117" t="s">
        <v>152</v>
      </c>
      <c r="D430" s="117" t="s">
        <v>603</v>
      </c>
      <c r="E430" s="117" t="s">
        <v>53</v>
      </c>
      <c r="F430" s="116" t="s">
        <v>17</v>
      </c>
      <c r="G430" s="16">
        <v>0</v>
      </c>
      <c r="H430" s="16"/>
      <c r="I430" s="12">
        <f t="shared" si="143"/>
        <v>0</v>
      </c>
      <c r="J430" s="20">
        <v>0</v>
      </c>
      <c r="K430" s="19">
        <v>0</v>
      </c>
    </row>
    <row r="431" spans="1:11" ht="38.25" hidden="1">
      <c r="A431" s="108" t="s">
        <v>575</v>
      </c>
      <c r="B431" s="117" t="s">
        <v>146</v>
      </c>
      <c r="C431" s="117" t="s">
        <v>152</v>
      </c>
      <c r="D431" s="117" t="s">
        <v>604</v>
      </c>
      <c r="E431" s="117"/>
      <c r="F431" s="116"/>
      <c r="G431" s="16">
        <f t="shared" ref="G431:H433" si="153">G432</f>
        <v>0</v>
      </c>
      <c r="H431" s="16">
        <f t="shared" si="153"/>
        <v>0</v>
      </c>
      <c r="I431" s="12">
        <f t="shared" si="143"/>
        <v>0</v>
      </c>
      <c r="J431" s="16">
        <f t="shared" ref="J431:K433" si="154">J432</f>
        <v>0</v>
      </c>
      <c r="K431" s="16">
        <f t="shared" si="154"/>
        <v>0</v>
      </c>
    </row>
    <row r="432" spans="1:11" ht="25.5" hidden="1">
      <c r="A432" s="74" t="s">
        <v>165</v>
      </c>
      <c r="B432" s="117" t="s">
        <v>146</v>
      </c>
      <c r="C432" s="117" t="s">
        <v>152</v>
      </c>
      <c r="D432" s="117" t="s">
        <v>604</v>
      </c>
      <c r="E432" s="117" t="s">
        <v>45</v>
      </c>
      <c r="F432" s="116"/>
      <c r="G432" s="16">
        <f t="shared" si="153"/>
        <v>0</v>
      </c>
      <c r="H432" s="16">
        <f t="shared" si="153"/>
        <v>0</v>
      </c>
      <c r="I432" s="12">
        <f t="shared" si="143"/>
        <v>0</v>
      </c>
      <c r="J432" s="16">
        <f t="shared" si="154"/>
        <v>0</v>
      </c>
      <c r="K432" s="16">
        <f t="shared" si="154"/>
        <v>0</v>
      </c>
    </row>
    <row r="433" spans="1:11" ht="25.5" hidden="1">
      <c r="A433" s="74" t="s">
        <v>172</v>
      </c>
      <c r="B433" s="117" t="s">
        <v>146</v>
      </c>
      <c r="C433" s="117" t="s">
        <v>152</v>
      </c>
      <c r="D433" s="117" t="s">
        <v>604</v>
      </c>
      <c r="E433" s="117" t="s">
        <v>53</v>
      </c>
      <c r="F433" s="116"/>
      <c r="G433" s="16">
        <f t="shared" si="153"/>
        <v>0</v>
      </c>
      <c r="H433" s="16">
        <f t="shared" si="153"/>
        <v>0</v>
      </c>
      <c r="I433" s="12">
        <f t="shared" si="143"/>
        <v>0</v>
      </c>
      <c r="J433" s="16">
        <f t="shared" si="154"/>
        <v>0</v>
      </c>
      <c r="K433" s="16">
        <f t="shared" si="154"/>
        <v>0</v>
      </c>
    </row>
    <row r="434" spans="1:11" hidden="1">
      <c r="A434" s="108" t="s">
        <v>110</v>
      </c>
      <c r="B434" s="117" t="s">
        <v>146</v>
      </c>
      <c r="C434" s="117" t="s">
        <v>152</v>
      </c>
      <c r="D434" s="150" t="s">
        <v>604</v>
      </c>
      <c r="E434" s="117" t="s">
        <v>53</v>
      </c>
      <c r="F434" s="116" t="s">
        <v>10</v>
      </c>
      <c r="G434" s="16">
        <v>0</v>
      </c>
      <c r="H434" s="16"/>
      <c r="I434" s="12">
        <f t="shared" si="143"/>
        <v>0</v>
      </c>
      <c r="J434" s="20">
        <v>0</v>
      </c>
      <c r="K434" s="19">
        <v>0</v>
      </c>
    </row>
    <row r="435" spans="1:11" ht="102" hidden="1">
      <c r="A435" s="49" t="s">
        <v>169</v>
      </c>
      <c r="B435" s="117" t="s">
        <v>146</v>
      </c>
      <c r="C435" s="117" t="s">
        <v>152</v>
      </c>
      <c r="D435" s="117" t="s">
        <v>170</v>
      </c>
      <c r="E435" s="117"/>
      <c r="F435" s="116"/>
      <c r="G435" s="16">
        <f t="shared" ref="G435:H438" si="155">G436</f>
        <v>0</v>
      </c>
      <c r="H435" s="16">
        <f t="shared" si="155"/>
        <v>0</v>
      </c>
      <c r="I435" s="12">
        <f t="shared" si="143"/>
        <v>0</v>
      </c>
      <c r="J435" s="16">
        <f t="shared" ref="J435:K438" si="156">J436</f>
        <v>0</v>
      </c>
      <c r="K435" s="16">
        <f t="shared" si="156"/>
        <v>0</v>
      </c>
    </row>
    <row r="436" spans="1:11" hidden="1">
      <c r="A436" s="108" t="s">
        <v>133</v>
      </c>
      <c r="B436" s="117" t="s">
        <v>146</v>
      </c>
      <c r="C436" s="117" t="s">
        <v>152</v>
      </c>
      <c r="D436" s="117" t="s">
        <v>171</v>
      </c>
      <c r="E436" s="117"/>
      <c r="F436" s="116"/>
      <c r="G436" s="16">
        <f t="shared" si="155"/>
        <v>0</v>
      </c>
      <c r="H436" s="16">
        <f t="shared" si="155"/>
        <v>0</v>
      </c>
      <c r="I436" s="12">
        <f t="shared" si="143"/>
        <v>0</v>
      </c>
      <c r="J436" s="16">
        <f t="shared" si="156"/>
        <v>0</v>
      </c>
      <c r="K436" s="16">
        <f t="shared" si="156"/>
        <v>0</v>
      </c>
    </row>
    <row r="437" spans="1:11" ht="25.5" hidden="1">
      <c r="A437" s="74" t="s">
        <v>165</v>
      </c>
      <c r="B437" s="117" t="s">
        <v>146</v>
      </c>
      <c r="C437" s="117" t="s">
        <v>152</v>
      </c>
      <c r="D437" s="117" t="s">
        <v>171</v>
      </c>
      <c r="E437" s="117" t="s">
        <v>45</v>
      </c>
      <c r="F437" s="116"/>
      <c r="G437" s="16">
        <f t="shared" si="155"/>
        <v>0</v>
      </c>
      <c r="H437" s="16">
        <f t="shared" si="155"/>
        <v>0</v>
      </c>
      <c r="I437" s="12">
        <f t="shared" si="143"/>
        <v>0</v>
      </c>
      <c r="J437" s="16">
        <f t="shared" si="156"/>
        <v>0</v>
      </c>
      <c r="K437" s="16">
        <f t="shared" si="156"/>
        <v>0</v>
      </c>
    </row>
    <row r="438" spans="1:11" ht="25.5" hidden="1">
      <c r="A438" s="74" t="s">
        <v>172</v>
      </c>
      <c r="B438" s="117" t="s">
        <v>146</v>
      </c>
      <c r="C438" s="117" t="s">
        <v>152</v>
      </c>
      <c r="D438" s="117" t="s">
        <v>171</v>
      </c>
      <c r="E438" s="117" t="s">
        <v>53</v>
      </c>
      <c r="F438" s="116"/>
      <c r="G438" s="16">
        <f t="shared" si="155"/>
        <v>0</v>
      </c>
      <c r="H438" s="16">
        <f t="shared" si="155"/>
        <v>0</v>
      </c>
      <c r="I438" s="12">
        <f t="shared" si="143"/>
        <v>0</v>
      </c>
      <c r="J438" s="16">
        <f t="shared" si="156"/>
        <v>0</v>
      </c>
      <c r="K438" s="16">
        <f t="shared" si="156"/>
        <v>0</v>
      </c>
    </row>
    <row r="439" spans="1:11" hidden="1">
      <c r="A439" s="108" t="s">
        <v>173</v>
      </c>
      <c r="B439" s="117" t="s">
        <v>146</v>
      </c>
      <c r="C439" s="117" t="s">
        <v>152</v>
      </c>
      <c r="D439" s="117" t="s">
        <v>171</v>
      </c>
      <c r="E439" s="117" t="s">
        <v>53</v>
      </c>
      <c r="F439" s="116" t="s">
        <v>17</v>
      </c>
      <c r="G439" s="16"/>
      <c r="H439" s="16"/>
      <c r="I439" s="12">
        <f t="shared" si="143"/>
        <v>0</v>
      </c>
      <c r="J439" s="20"/>
      <c r="K439" s="19"/>
    </row>
    <row r="440" spans="1:11" ht="38.25" hidden="1">
      <c r="A440" s="108" t="s">
        <v>576</v>
      </c>
      <c r="B440" s="117" t="s">
        <v>146</v>
      </c>
      <c r="C440" s="117" t="s">
        <v>152</v>
      </c>
      <c r="D440" s="117" t="s">
        <v>578</v>
      </c>
      <c r="E440" s="116"/>
      <c r="F440" s="116"/>
      <c r="G440" s="16">
        <f>G441</f>
        <v>0</v>
      </c>
      <c r="H440" s="16">
        <f>H441</f>
        <v>0</v>
      </c>
      <c r="I440" s="12">
        <f t="shared" si="143"/>
        <v>0</v>
      </c>
      <c r="J440" s="16">
        <f t="shared" ref="J440:K442" si="157">J441</f>
        <v>0</v>
      </c>
      <c r="K440" s="16">
        <f t="shared" si="157"/>
        <v>0</v>
      </c>
    </row>
    <row r="441" spans="1:11" ht="25.5" hidden="1">
      <c r="A441" s="74" t="s">
        <v>165</v>
      </c>
      <c r="B441" s="117" t="s">
        <v>146</v>
      </c>
      <c r="C441" s="117" t="s">
        <v>152</v>
      </c>
      <c r="D441" s="117" t="s">
        <v>578</v>
      </c>
      <c r="E441" s="116" t="s">
        <v>45</v>
      </c>
      <c r="F441" s="116"/>
      <c r="G441" s="16">
        <f t="shared" ref="G441:H442" si="158">G442</f>
        <v>0</v>
      </c>
      <c r="H441" s="16">
        <f t="shared" si="158"/>
        <v>0</v>
      </c>
      <c r="I441" s="12">
        <f t="shared" si="143"/>
        <v>0</v>
      </c>
      <c r="J441" s="16">
        <f t="shared" si="157"/>
        <v>0</v>
      </c>
      <c r="K441" s="16">
        <f t="shared" si="157"/>
        <v>0</v>
      </c>
    </row>
    <row r="442" spans="1:11" ht="25.5" hidden="1">
      <c r="A442" s="74" t="s">
        <v>172</v>
      </c>
      <c r="B442" s="117" t="s">
        <v>146</v>
      </c>
      <c r="C442" s="117" t="s">
        <v>152</v>
      </c>
      <c r="D442" s="117" t="s">
        <v>578</v>
      </c>
      <c r="E442" s="116" t="s">
        <v>53</v>
      </c>
      <c r="F442" s="116"/>
      <c r="G442" s="16">
        <f t="shared" si="158"/>
        <v>0</v>
      </c>
      <c r="H442" s="16">
        <f t="shared" si="158"/>
        <v>0</v>
      </c>
      <c r="I442" s="12">
        <f t="shared" si="143"/>
        <v>0</v>
      </c>
      <c r="J442" s="16">
        <f t="shared" si="157"/>
        <v>0</v>
      </c>
      <c r="K442" s="16">
        <f t="shared" si="157"/>
        <v>0</v>
      </c>
    </row>
    <row r="443" spans="1:11" hidden="1">
      <c r="A443" s="108" t="s">
        <v>173</v>
      </c>
      <c r="B443" s="117" t="s">
        <v>146</v>
      </c>
      <c r="C443" s="117" t="s">
        <v>152</v>
      </c>
      <c r="D443" s="117" t="s">
        <v>578</v>
      </c>
      <c r="E443" s="116" t="s">
        <v>53</v>
      </c>
      <c r="F443" s="116" t="s">
        <v>17</v>
      </c>
      <c r="G443" s="16">
        <f>'[1]Бюджет 2025 г 1 чтение'!$H$363</f>
        <v>0</v>
      </c>
      <c r="H443" s="16"/>
      <c r="I443" s="12">
        <f t="shared" si="143"/>
        <v>0</v>
      </c>
      <c r="J443" s="20">
        <f>'[1]Бюджет 2025 г 1 чтение'!$I$363</f>
        <v>0</v>
      </c>
      <c r="K443" s="19">
        <f>'[1]Бюджет 2025 г 1 чтение'!$J$363</f>
        <v>0</v>
      </c>
    </row>
    <row r="444" spans="1:11" ht="39" customHeight="1">
      <c r="A444" s="131" t="s">
        <v>153</v>
      </c>
      <c r="B444" s="41" t="s">
        <v>146</v>
      </c>
      <c r="C444" s="41" t="s">
        <v>152</v>
      </c>
      <c r="D444" s="41" t="s">
        <v>154</v>
      </c>
      <c r="E444" s="41"/>
      <c r="F444" s="41"/>
      <c r="G444" s="16">
        <f t="shared" ref="G444:H446" si="159">G445</f>
        <v>300</v>
      </c>
      <c r="H444" s="16">
        <f t="shared" si="159"/>
        <v>0</v>
      </c>
      <c r="I444" s="12">
        <f t="shared" si="143"/>
        <v>300</v>
      </c>
      <c r="J444" s="16">
        <f t="shared" ref="J444:K446" si="160">J445</f>
        <v>300</v>
      </c>
      <c r="K444" s="16">
        <f t="shared" si="160"/>
        <v>300</v>
      </c>
    </row>
    <row r="445" spans="1:11" ht="25.5">
      <c r="A445" s="45" t="s">
        <v>44</v>
      </c>
      <c r="B445" s="41" t="s">
        <v>146</v>
      </c>
      <c r="C445" s="41" t="s">
        <v>152</v>
      </c>
      <c r="D445" s="41" t="s">
        <v>154</v>
      </c>
      <c r="E445" s="41">
        <v>200</v>
      </c>
      <c r="F445" s="41"/>
      <c r="G445" s="16">
        <f t="shared" si="159"/>
        <v>300</v>
      </c>
      <c r="H445" s="16">
        <f t="shared" si="159"/>
        <v>0</v>
      </c>
      <c r="I445" s="12">
        <f t="shared" si="143"/>
        <v>300</v>
      </c>
      <c r="J445" s="16">
        <f t="shared" si="160"/>
        <v>300</v>
      </c>
      <c r="K445" s="16">
        <f t="shared" si="160"/>
        <v>300</v>
      </c>
    </row>
    <row r="446" spans="1:11" ht="25.5">
      <c r="A446" s="45" t="s">
        <v>155</v>
      </c>
      <c r="B446" s="41" t="s">
        <v>146</v>
      </c>
      <c r="C446" s="41" t="s">
        <v>152</v>
      </c>
      <c r="D446" s="41" t="s">
        <v>154</v>
      </c>
      <c r="E446" s="41">
        <v>240</v>
      </c>
      <c r="F446" s="41"/>
      <c r="G446" s="16">
        <f t="shared" si="159"/>
        <v>300</v>
      </c>
      <c r="H446" s="16">
        <f t="shared" si="159"/>
        <v>0</v>
      </c>
      <c r="I446" s="12">
        <f t="shared" si="143"/>
        <v>300</v>
      </c>
      <c r="J446" s="16">
        <f t="shared" si="160"/>
        <v>300</v>
      </c>
      <c r="K446" s="16">
        <f t="shared" si="160"/>
        <v>300</v>
      </c>
    </row>
    <row r="447" spans="1:11">
      <c r="A447" s="45" t="s">
        <v>16</v>
      </c>
      <c r="B447" s="41" t="s">
        <v>146</v>
      </c>
      <c r="C447" s="41" t="s">
        <v>152</v>
      </c>
      <c r="D447" s="41" t="s">
        <v>154</v>
      </c>
      <c r="E447" s="41">
        <v>240</v>
      </c>
      <c r="F447" s="41">
        <v>1</v>
      </c>
      <c r="G447" s="16">
        <v>300</v>
      </c>
      <c r="H447" s="16">
        <f>'[4]Поправки февраль'!$I$1557</f>
        <v>0</v>
      </c>
      <c r="I447" s="12">
        <f t="shared" si="143"/>
        <v>300</v>
      </c>
      <c r="J447" s="20">
        <v>300</v>
      </c>
      <c r="K447" s="19">
        <v>300</v>
      </c>
    </row>
    <row r="448" spans="1:11" ht="24">
      <c r="A448" s="13" t="s">
        <v>177</v>
      </c>
      <c r="B448" s="14" t="s">
        <v>146</v>
      </c>
      <c r="C448" s="14" t="s">
        <v>178</v>
      </c>
      <c r="D448" s="14"/>
      <c r="E448" s="14"/>
      <c r="F448" s="14"/>
      <c r="G448" s="15">
        <f>G449+G455</f>
        <v>385</v>
      </c>
      <c r="H448" s="15">
        <f>H449+H455</f>
        <v>-81</v>
      </c>
      <c r="I448" s="12">
        <f t="shared" si="143"/>
        <v>304</v>
      </c>
      <c r="J448" s="15">
        <f t="shared" ref="J448:K448" si="161">J449+J455</f>
        <v>105</v>
      </c>
      <c r="K448" s="15">
        <f t="shared" si="161"/>
        <v>105</v>
      </c>
    </row>
    <row r="449" spans="1:14" ht="48" hidden="1">
      <c r="A449" s="17" t="s">
        <v>179</v>
      </c>
      <c r="B449" s="18" t="s">
        <v>146</v>
      </c>
      <c r="C449" s="18" t="s">
        <v>178</v>
      </c>
      <c r="D449" s="30" t="s">
        <v>180</v>
      </c>
      <c r="E449" s="18"/>
      <c r="F449" s="18"/>
      <c r="G449" s="16">
        <f>G452</f>
        <v>0</v>
      </c>
      <c r="H449" s="16">
        <f>H452</f>
        <v>0</v>
      </c>
      <c r="I449" s="12">
        <f t="shared" si="143"/>
        <v>0</v>
      </c>
      <c r="J449" s="16">
        <f>J452</f>
        <v>0</v>
      </c>
      <c r="K449" s="26"/>
    </row>
    <row r="450" spans="1:14" ht="35.25" hidden="1" customHeight="1">
      <c r="A450" s="17" t="s">
        <v>181</v>
      </c>
      <c r="B450" s="18" t="s">
        <v>146</v>
      </c>
      <c r="C450" s="18" t="s">
        <v>178</v>
      </c>
      <c r="D450" s="30" t="s">
        <v>182</v>
      </c>
      <c r="E450" s="18"/>
      <c r="F450" s="18"/>
      <c r="G450" s="16">
        <f t="shared" ref="G450:J453" si="162">G451</f>
        <v>0</v>
      </c>
      <c r="H450" s="16">
        <f t="shared" si="162"/>
        <v>0</v>
      </c>
      <c r="I450" s="12">
        <f t="shared" si="143"/>
        <v>0</v>
      </c>
      <c r="J450" s="16">
        <f t="shared" si="162"/>
        <v>0</v>
      </c>
      <c r="K450" s="26"/>
    </row>
    <row r="451" spans="1:14" hidden="1">
      <c r="A451" s="17" t="s">
        <v>133</v>
      </c>
      <c r="B451" s="18" t="s">
        <v>146</v>
      </c>
      <c r="C451" s="18" t="s">
        <v>178</v>
      </c>
      <c r="D451" s="30" t="s">
        <v>183</v>
      </c>
      <c r="E451" s="18"/>
      <c r="F451" s="18"/>
      <c r="G451" s="16">
        <f t="shared" si="162"/>
        <v>0</v>
      </c>
      <c r="H451" s="16">
        <f t="shared" si="162"/>
        <v>0</v>
      </c>
      <c r="I451" s="12">
        <f t="shared" si="143"/>
        <v>0</v>
      </c>
      <c r="J451" s="16">
        <f t="shared" si="162"/>
        <v>0</v>
      </c>
      <c r="K451" s="26"/>
    </row>
    <row r="452" spans="1:14" ht="25.5" hidden="1" customHeight="1">
      <c r="A452" s="68" t="s">
        <v>184</v>
      </c>
      <c r="B452" s="18" t="s">
        <v>146</v>
      </c>
      <c r="C452" s="18" t="s">
        <v>178</v>
      </c>
      <c r="D452" s="30" t="s">
        <v>183</v>
      </c>
      <c r="E452" s="18" t="s">
        <v>45</v>
      </c>
      <c r="F452" s="34"/>
      <c r="G452" s="36">
        <f t="shared" si="162"/>
        <v>0</v>
      </c>
      <c r="H452" s="36">
        <f t="shared" si="162"/>
        <v>0</v>
      </c>
      <c r="I452" s="12">
        <f t="shared" si="143"/>
        <v>0</v>
      </c>
      <c r="J452" s="36">
        <f t="shared" si="162"/>
        <v>0</v>
      </c>
      <c r="K452" s="26"/>
    </row>
    <row r="453" spans="1:14" ht="24" hidden="1" customHeight="1">
      <c r="A453" s="68" t="s">
        <v>155</v>
      </c>
      <c r="B453" s="18" t="s">
        <v>146</v>
      </c>
      <c r="C453" s="18" t="s">
        <v>178</v>
      </c>
      <c r="D453" s="30" t="s">
        <v>183</v>
      </c>
      <c r="E453" s="18" t="s">
        <v>53</v>
      </c>
      <c r="F453" s="34"/>
      <c r="G453" s="36">
        <f t="shared" si="162"/>
        <v>0</v>
      </c>
      <c r="H453" s="36">
        <f t="shared" si="162"/>
        <v>0</v>
      </c>
      <c r="I453" s="12">
        <f t="shared" si="143"/>
        <v>0</v>
      </c>
      <c r="J453" s="36">
        <f t="shared" si="162"/>
        <v>0</v>
      </c>
      <c r="K453" s="26"/>
    </row>
    <row r="454" spans="1:14" hidden="1">
      <c r="A454" s="17" t="s">
        <v>16</v>
      </c>
      <c r="B454" s="18" t="s">
        <v>146</v>
      </c>
      <c r="C454" s="18" t="s">
        <v>178</v>
      </c>
      <c r="D454" s="30" t="s">
        <v>183</v>
      </c>
      <c r="E454" s="18" t="s">
        <v>53</v>
      </c>
      <c r="F454" s="18" t="s">
        <v>17</v>
      </c>
      <c r="G454" s="19"/>
      <c r="H454" s="19"/>
      <c r="I454" s="12">
        <f t="shared" si="143"/>
        <v>0</v>
      </c>
      <c r="J454" s="20"/>
      <c r="K454" s="26"/>
    </row>
    <row r="455" spans="1:14" ht="27" customHeight="1">
      <c r="A455" s="13" t="s">
        <v>25</v>
      </c>
      <c r="B455" s="14" t="s">
        <v>146</v>
      </c>
      <c r="C455" s="14" t="s">
        <v>178</v>
      </c>
      <c r="D455" s="14" t="s">
        <v>185</v>
      </c>
      <c r="E455" s="14"/>
      <c r="F455" s="14"/>
      <c r="G455" s="16">
        <f>G456+G460</f>
        <v>385</v>
      </c>
      <c r="H455" s="16">
        <f>H456+H460</f>
        <v>-81</v>
      </c>
      <c r="I455" s="12">
        <f t="shared" si="143"/>
        <v>304</v>
      </c>
      <c r="J455" s="16">
        <f>J456+J460</f>
        <v>105</v>
      </c>
      <c r="K455" s="16">
        <f>K456+K460</f>
        <v>105</v>
      </c>
    </row>
    <row r="456" spans="1:14" ht="24">
      <c r="A456" s="44" t="s">
        <v>186</v>
      </c>
      <c r="B456" s="18" t="s">
        <v>146</v>
      </c>
      <c r="C456" s="18" t="s">
        <v>178</v>
      </c>
      <c r="D456" s="30" t="s">
        <v>187</v>
      </c>
      <c r="E456" s="18"/>
      <c r="F456" s="18"/>
      <c r="G456" s="16">
        <f t="shared" ref="G456:K458" si="163">G457</f>
        <v>385</v>
      </c>
      <c r="H456" s="16">
        <f t="shared" si="163"/>
        <v>-98</v>
      </c>
      <c r="I456" s="12">
        <f t="shared" si="143"/>
        <v>287</v>
      </c>
      <c r="J456" s="16">
        <f t="shared" si="163"/>
        <v>105</v>
      </c>
      <c r="K456" s="16">
        <f t="shared" si="163"/>
        <v>105</v>
      </c>
    </row>
    <row r="457" spans="1:14" ht="27" customHeight="1">
      <c r="A457" s="68" t="s">
        <v>165</v>
      </c>
      <c r="B457" s="18" t="s">
        <v>146</v>
      </c>
      <c r="C457" s="18" t="s">
        <v>178</v>
      </c>
      <c r="D457" s="30" t="s">
        <v>187</v>
      </c>
      <c r="E457" s="18" t="s">
        <v>45</v>
      </c>
      <c r="F457" s="18"/>
      <c r="G457" s="16">
        <f t="shared" si="163"/>
        <v>385</v>
      </c>
      <c r="H457" s="16">
        <f t="shared" si="163"/>
        <v>-98</v>
      </c>
      <c r="I457" s="12">
        <f t="shared" si="143"/>
        <v>287</v>
      </c>
      <c r="J457" s="16">
        <f t="shared" si="163"/>
        <v>105</v>
      </c>
      <c r="K457" s="16">
        <f t="shared" si="163"/>
        <v>105</v>
      </c>
    </row>
    <row r="458" spans="1:14" ht="24" customHeight="1">
      <c r="A458" s="68" t="s">
        <v>172</v>
      </c>
      <c r="B458" s="18" t="s">
        <v>146</v>
      </c>
      <c r="C458" s="18" t="s">
        <v>178</v>
      </c>
      <c r="D458" s="30" t="s">
        <v>187</v>
      </c>
      <c r="E458" s="18" t="s">
        <v>53</v>
      </c>
      <c r="F458" s="18"/>
      <c r="G458" s="16">
        <f t="shared" si="163"/>
        <v>385</v>
      </c>
      <c r="H458" s="16">
        <f t="shared" si="163"/>
        <v>-98</v>
      </c>
      <c r="I458" s="12">
        <f t="shared" si="143"/>
        <v>287</v>
      </c>
      <c r="J458" s="16">
        <f t="shared" si="163"/>
        <v>105</v>
      </c>
      <c r="K458" s="16">
        <f t="shared" si="163"/>
        <v>105</v>
      </c>
    </row>
    <row r="459" spans="1:14">
      <c r="A459" s="44" t="s">
        <v>16</v>
      </c>
      <c r="B459" s="18" t="s">
        <v>146</v>
      </c>
      <c r="C459" s="18" t="s">
        <v>178</v>
      </c>
      <c r="D459" s="30" t="s">
        <v>187</v>
      </c>
      <c r="E459" s="18" t="s">
        <v>53</v>
      </c>
      <c r="F459" s="18" t="s">
        <v>17</v>
      </c>
      <c r="G459" s="19">
        <v>385</v>
      </c>
      <c r="H459" s="19">
        <f>'[6]Поправки июнь'!$I$1568</f>
        <v>-98</v>
      </c>
      <c r="I459" s="12">
        <f t="shared" si="143"/>
        <v>287</v>
      </c>
      <c r="J459" s="20">
        <f>'[1]Бюджет 2025 г 1 чтение'!$I$1538</f>
        <v>105</v>
      </c>
      <c r="K459" s="19">
        <f>'[1]Бюджет 2025 г 1 чтение'!$J$1538</f>
        <v>105</v>
      </c>
    </row>
    <row r="460" spans="1:14" s="186" customFormat="1" ht="76.5" customHeight="1">
      <c r="A460" s="215" t="s">
        <v>702</v>
      </c>
      <c r="B460" s="151" t="s">
        <v>146</v>
      </c>
      <c r="C460" s="151" t="s">
        <v>178</v>
      </c>
      <c r="D460" s="117" t="s">
        <v>703</v>
      </c>
      <c r="E460" s="113"/>
      <c r="F460" s="113"/>
      <c r="G460" s="155">
        <f t="shared" ref="G460:J462" si="164">G461</f>
        <v>0</v>
      </c>
      <c r="H460" s="155">
        <f t="shared" si="164"/>
        <v>17</v>
      </c>
      <c r="I460" s="185">
        <f t="shared" si="143"/>
        <v>17</v>
      </c>
      <c r="J460" s="155">
        <f t="shared" si="164"/>
        <v>0</v>
      </c>
      <c r="K460" s="190"/>
    </row>
    <row r="461" spans="1:14" s="186" customFormat="1" ht="25.5">
      <c r="A461" s="216" t="s">
        <v>184</v>
      </c>
      <c r="B461" s="151" t="s">
        <v>146</v>
      </c>
      <c r="C461" s="151" t="s">
        <v>178</v>
      </c>
      <c r="D461" s="117" t="s">
        <v>703</v>
      </c>
      <c r="E461" s="113" t="s">
        <v>45</v>
      </c>
      <c r="F461" s="113"/>
      <c r="G461" s="155">
        <f t="shared" si="164"/>
        <v>0</v>
      </c>
      <c r="H461" s="155">
        <f t="shared" si="164"/>
        <v>17</v>
      </c>
      <c r="I461" s="185">
        <f t="shared" si="143"/>
        <v>17</v>
      </c>
      <c r="J461" s="155">
        <f t="shared" si="164"/>
        <v>0</v>
      </c>
      <c r="K461" s="190"/>
    </row>
    <row r="462" spans="1:14" s="186" customFormat="1" ht="25.5">
      <c r="A462" s="216" t="s">
        <v>172</v>
      </c>
      <c r="B462" s="151" t="s">
        <v>146</v>
      </c>
      <c r="C462" s="151" t="s">
        <v>178</v>
      </c>
      <c r="D462" s="117" t="s">
        <v>703</v>
      </c>
      <c r="E462" s="113" t="s">
        <v>53</v>
      </c>
      <c r="F462" s="113"/>
      <c r="G462" s="155">
        <f t="shared" si="164"/>
        <v>0</v>
      </c>
      <c r="H462" s="155">
        <f t="shared" si="164"/>
        <v>17</v>
      </c>
      <c r="I462" s="185">
        <f t="shared" si="143"/>
        <v>17</v>
      </c>
      <c r="J462" s="155">
        <f t="shared" si="164"/>
        <v>0</v>
      </c>
      <c r="K462" s="190"/>
    </row>
    <row r="463" spans="1:14" s="186" customFormat="1">
      <c r="A463" s="156" t="s">
        <v>110</v>
      </c>
      <c r="B463" s="151" t="s">
        <v>146</v>
      </c>
      <c r="C463" s="151" t="s">
        <v>178</v>
      </c>
      <c r="D463" s="117" t="s">
        <v>703</v>
      </c>
      <c r="E463" s="113" t="s">
        <v>53</v>
      </c>
      <c r="F463" s="113" t="s">
        <v>10</v>
      </c>
      <c r="G463" s="154"/>
      <c r="H463" s="154">
        <f>'[6]Поправки июнь'!$I$383</f>
        <v>17</v>
      </c>
      <c r="I463" s="185">
        <f t="shared" si="143"/>
        <v>17</v>
      </c>
      <c r="J463" s="155"/>
      <c r="K463" s="190"/>
    </row>
    <row r="464" spans="1:14" ht="23.25" customHeight="1">
      <c r="A464" s="51" t="s">
        <v>190</v>
      </c>
      <c r="B464" s="14" t="s">
        <v>191</v>
      </c>
      <c r="C464" s="14"/>
      <c r="D464" s="14"/>
      <c r="E464" s="14"/>
      <c r="F464" s="14"/>
      <c r="G464" s="15">
        <f>G465+G466+G467+G468</f>
        <v>22943.4</v>
      </c>
      <c r="H464" s="15">
        <f>H465+H466+H467+H468</f>
        <v>37.5</v>
      </c>
      <c r="I464" s="12">
        <f t="shared" si="143"/>
        <v>22980.9</v>
      </c>
      <c r="J464" s="15">
        <f t="shared" ref="J464:K464" si="165">J465+J466+J467+J468</f>
        <v>1489.5</v>
      </c>
      <c r="K464" s="15">
        <f t="shared" si="165"/>
        <v>1749.4</v>
      </c>
      <c r="L464" s="109">
        <f>G469+G503+G475</f>
        <v>2130.3000000000002</v>
      </c>
      <c r="M464" s="109">
        <f t="shared" ref="M464:N464" si="166">J469+J503+J475</f>
        <v>1489.5</v>
      </c>
      <c r="N464" s="109">
        <f t="shared" si="166"/>
        <v>1749.4</v>
      </c>
    </row>
    <row r="465" spans="1:11">
      <c r="A465" s="10" t="s">
        <v>16</v>
      </c>
      <c r="B465" s="14" t="s">
        <v>191</v>
      </c>
      <c r="C465" s="14"/>
      <c r="D465" s="14"/>
      <c r="E465" s="14"/>
      <c r="F465" s="14" t="s">
        <v>17</v>
      </c>
      <c r="G465" s="15">
        <f>G474+G479+G497+G529+G536+G543+G548+G486+G489+G510+G514+G494+G526+G533+G540+G502+G554</f>
        <v>5599.4</v>
      </c>
      <c r="H465" s="15">
        <f>H474+H479+H497+H529+H536+H543+H548+H486+H489+H510+H514+H494+H526+H533+H540+H502+H554</f>
        <v>37.5</v>
      </c>
      <c r="I465" s="12">
        <f t="shared" si="143"/>
        <v>5636.9</v>
      </c>
      <c r="J465" s="15">
        <f t="shared" ref="J465:K465" si="167">J474+J479+J497+J529+J536+J543+J548+J486+J489+J510+J514+J494+J526+J533+J540+J502+J554</f>
        <v>1489.5</v>
      </c>
      <c r="K465" s="15">
        <f t="shared" si="167"/>
        <v>1749.4</v>
      </c>
    </row>
    <row r="466" spans="1:11">
      <c r="A466" s="10" t="s">
        <v>18</v>
      </c>
      <c r="B466" s="14" t="s">
        <v>191</v>
      </c>
      <c r="C466" s="14"/>
      <c r="D466" s="14"/>
      <c r="E466" s="14"/>
      <c r="F466" s="14" t="s">
        <v>10</v>
      </c>
      <c r="G466" s="15">
        <f>G515+G522+G559</f>
        <v>1561</v>
      </c>
      <c r="H466" s="15">
        <f>H515+H522+H559</f>
        <v>0</v>
      </c>
      <c r="I466" s="12">
        <f t="shared" si="143"/>
        <v>1561</v>
      </c>
      <c r="J466" s="15">
        <f t="shared" ref="J466:K466" si="168">J515+J522+J559</f>
        <v>0</v>
      </c>
      <c r="K466" s="15">
        <f t="shared" si="168"/>
        <v>0</v>
      </c>
    </row>
    <row r="467" spans="1:11">
      <c r="A467" s="10" t="s">
        <v>19</v>
      </c>
      <c r="B467" s="14" t="s">
        <v>191</v>
      </c>
      <c r="C467" s="14"/>
      <c r="D467" s="14"/>
      <c r="E467" s="14"/>
      <c r="F467" s="14" t="s">
        <v>11</v>
      </c>
      <c r="G467" s="15">
        <f>G516+G563</f>
        <v>15783</v>
      </c>
      <c r="H467" s="15">
        <f>H516+H563</f>
        <v>0</v>
      </c>
      <c r="I467" s="12">
        <f t="shared" si="143"/>
        <v>15783</v>
      </c>
      <c r="J467" s="15">
        <f t="shared" ref="J467:K467" si="169">J516+J563</f>
        <v>0</v>
      </c>
      <c r="K467" s="15">
        <f t="shared" si="169"/>
        <v>0</v>
      </c>
    </row>
    <row r="468" spans="1:11">
      <c r="A468" s="10" t="s">
        <v>20</v>
      </c>
      <c r="B468" s="14" t="s">
        <v>191</v>
      </c>
      <c r="C468" s="14"/>
      <c r="D468" s="14"/>
      <c r="E468" s="14"/>
      <c r="F468" s="14" t="s">
        <v>12</v>
      </c>
      <c r="G468" s="15">
        <f t="shared" ref="G468:K468" si="170">G517</f>
        <v>0</v>
      </c>
      <c r="H468" s="15">
        <f t="shared" si="170"/>
        <v>0</v>
      </c>
      <c r="I468" s="12">
        <f t="shared" si="143"/>
        <v>0</v>
      </c>
      <c r="J468" s="15">
        <f t="shared" si="170"/>
        <v>0</v>
      </c>
      <c r="K468" s="15">
        <f t="shared" si="170"/>
        <v>0</v>
      </c>
    </row>
    <row r="469" spans="1:11">
      <c r="A469" s="51" t="s">
        <v>192</v>
      </c>
      <c r="B469" s="14" t="s">
        <v>191</v>
      </c>
      <c r="C469" s="14" t="s">
        <v>193</v>
      </c>
      <c r="D469" s="11"/>
      <c r="E469" s="14"/>
      <c r="F469" s="14"/>
      <c r="G469" s="15">
        <f>G470</f>
        <v>446.7</v>
      </c>
      <c r="H469" s="15">
        <f>H470</f>
        <v>0</v>
      </c>
      <c r="I469" s="12">
        <f t="shared" si="143"/>
        <v>446.7</v>
      </c>
      <c r="J469" s="15">
        <f t="shared" ref="G469:K473" si="171">J470</f>
        <v>190</v>
      </c>
      <c r="K469" s="15">
        <f t="shared" si="171"/>
        <v>190</v>
      </c>
    </row>
    <row r="470" spans="1:11" ht="26.25" customHeight="1">
      <c r="A470" s="13" t="s">
        <v>25</v>
      </c>
      <c r="B470" s="14" t="s">
        <v>191</v>
      </c>
      <c r="C470" s="14" t="s">
        <v>193</v>
      </c>
      <c r="D470" s="11" t="s">
        <v>26</v>
      </c>
      <c r="E470" s="14"/>
      <c r="F470" s="14"/>
      <c r="G470" s="16">
        <f t="shared" si="171"/>
        <v>446.7</v>
      </c>
      <c r="H470" s="16">
        <f t="shared" si="171"/>
        <v>0</v>
      </c>
      <c r="I470" s="12">
        <f t="shared" si="143"/>
        <v>446.7</v>
      </c>
      <c r="J470" s="16">
        <f t="shared" si="171"/>
        <v>190</v>
      </c>
      <c r="K470" s="16">
        <f t="shared" si="171"/>
        <v>190</v>
      </c>
    </row>
    <row r="471" spans="1:11" ht="35.25" customHeight="1">
      <c r="A471" s="52" t="s">
        <v>194</v>
      </c>
      <c r="B471" s="18" t="s">
        <v>191</v>
      </c>
      <c r="C471" s="18" t="s">
        <v>193</v>
      </c>
      <c r="D471" s="9" t="s">
        <v>195</v>
      </c>
      <c r="E471" s="18"/>
      <c r="F471" s="18"/>
      <c r="G471" s="16">
        <f t="shared" si="171"/>
        <v>446.7</v>
      </c>
      <c r="H471" s="16">
        <f t="shared" si="171"/>
        <v>0</v>
      </c>
      <c r="I471" s="12">
        <f t="shared" si="143"/>
        <v>446.7</v>
      </c>
      <c r="J471" s="16">
        <f t="shared" si="171"/>
        <v>190</v>
      </c>
      <c r="K471" s="16">
        <f t="shared" si="171"/>
        <v>190</v>
      </c>
    </row>
    <row r="472" spans="1:11" ht="22.5" customHeight="1">
      <c r="A472" s="68" t="s">
        <v>184</v>
      </c>
      <c r="B472" s="18" t="s">
        <v>191</v>
      </c>
      <c r="C472" s="18" t="s">
        <v>193</v>
      </c>
      <c r="D472" s="9" t="s">
        <v>195</v>
      </c>
      <c r="E472" s="18" t="s">
        <v>45</v>
      </c>
      <c r="F472" s="18"/>
      <c r="G472" s="16">
        <f t="shared" si="171"/>
        <v>446.7</v>
      </c>
      <c r="H472" s="16">
        <f t="shared" si="171"/>
        <v>0</v>
      </c>
      <c r="I472" s="12">
        <f t="shared" si="143"/>
        <v>446.7</v>
      </c>
      <c r="J472" s="16">
        <f t="shared" si="171"/>
        <v>190</v>
      </c>
      <c r="K472" s="16">
        <f t="shared" si="171"/>
        <v>190</v>
      </c>
    </row>
    <row r="473" spans="1:11" ht="27" customHeight="1">
      <c r="A473" s="68" t="s">
        <v>172</v>
      </c>
      <c r="B473" s="18" t="s">
        <v>191</v>
      </c>
      <c r="C473" s="18" t="s">
        <v>193</v>
      </c>
      <c r="D473" s="9" t="s">
        <v>195</v>
      </c>
      <c r="E473" s="18" t="s">
        <v>53</v>
      </c>
      <c r="F473" s="18"/>
      <c r="G473" s="16">
        <f t="shared" si="171"/>
        <v>446.7</v>
      </c>
      <c r="H473" s="16">
        <f t="shared" si="171"/>
        <v>0</v>
      </c>
      <c r="I473" s="12">
        <f t="shared" si="143"/>
        <v>446.7</v>
      </c>
      <c r="J473" s="16">
        <f t="shared" si="171"/>
        <v>190</v>
      </c>
      <c r="K473" s="16">
        <f t="shared" si="171"/>
        <v>190</v>
      </c>
    </row>
    <row r="474" spans="1:11">
      <c r="A474" s="44" t="s">
        <v>16</v>
      </c>
      <c r="B474" s="18" t="s">
        <v>191</v>
      </c>
      <c r="C474" s="18" t="s">
        <v>193</v>
      </c>
      <c r="D474" s="9" t="s">
        <v>195</v>
      </c>
      <c r="E474" s="18" t="s">
        <v>53</v>
      </c>
      <c r="F474" s="18" t="s">
        <v>17</v>
      </c>
      <c r="G474" s="64">
        <f>'[1]Бюджет 2025 г 1 чтение'!$H$1545</f>
        <v>446.7</v>
      </c>
      <c r="H474" s="64">
        <f>'[4]Поправки февраль'!$I$1575</f>
        <v>0</v>
      </c>
      <c r="I474" s="12">
        <f t="shared" si="143"/>
        <v>446.7</v>
      </c>
      <c r="J474" s="22">
        <f>'[1]Бюджет 2025 г 1 чтение'!$I$1545</f>
        <v>190</v>
      </c>
      <c r="K474" s="22">
        <f>'[1]Бюджет 2025 г 1 чтение'!$J$1545</f>
        <v>190</v>
      </c>
    </row>
    <row r="475" spans="1:11" ht="12" customHeight="1">
      <c r="A475" s="51" t="s">
        <v>196</v>
      </c>
      <c r="B475" s="14" t="s">
        <v>191</v>
      </c>
      <c r="C475" s="14" t="s">
        <v>197</v>
      </c>
      <c r="D475" s="14"/>
      <c r="E475" s="14"/>
      <c r="F475" s="14"/>
      <c r="G475" s="15">
        <f>G480+G490+G502</f>
        <v>90</v>
      </c>
      <c r="H475" s="15">
        <f>H480+H490+H502</f>
        <v>0</v>
      </c>
      <c r="I475" s="12">
        <f t="shared" si="143"/>
        <v>90</v>
      </c>
      <c r="J475" s="15">
        <f t="shared" ref="J475:K475" si="172">J480+J490+J502</f>
        <v>70</v>
      </c>
      <c r="K475" s="15">
        <f t="shared" si="172"/>
        <v>30</v>
      </c>
    </row>
    <row r="476" spans="1:11" ht="24">
      <c r="A476" s="53" t="s">
        <v>198</v>
      </c>
      <c r="B476" s="18" t="s">
        <v>191</v>
      </c>
      <c r="C476" s="18" t="s">
        <v>197</v>
      </c>
      <c r="D476" s="9" t="s">
        <v>199</v>
      </c>
      <c r="E476" s="18"/>
      <c r="F476" s="18"/>
      <c r="G476" s="16">
        <f t="shared" ref="G476:J478" si="173">G477</f>
        <v>0</v>
      </c>
      <c r="H476" s="16">
        <f t="shared" si="173"/>
        <v>0</v>
      </c>
      <c r="I476" s="12">
        <f t="shared" si="143"/>
        <v>0</v>
      </c>
      <c r="J476" s="16">
        <f t="shared" si="173"/>
        <v>0</v>
      </c>
      <c r="K476" s="26"/>
    </row>
    <row r="477" spans="1:11" ht="24.75" customHeight="1">
      <c r="A477" s="68" t="s">
        <v>184</v>
      </c>
      <c r="B477" s="18" t="s">
        <v>191</v>
      </c>
      <c r="C477" s="18" t="s">
        <v>197</v>
      </c>
      <c r="D477" s="9" t="s">
        <v>199</v>
      </c>
      <c r="E477" s="18" t="s">
        <v>45</v>
      </c>
      <c r="F477" s="18"/>
      <c r="G477" s="16">
        <f t="shared" si="173"/>
        <v>0</v>
      </c>
      <c r="H477" s="16">
        <f t="shared" si="173"/>
        <v>0</v>
      </c>
      <c r="I477" s="12">
        <f t="shared" ref="I477:I540" si="174">G477+H477</f>
        <v>0</v>
      </c>
      <c r="J477" s="16">
        <f t="shared" si="173"/>
        <v>0</v>
      </c>
      <c r="K477" s="26"/>
    </row>
    <row r="478" spans="1:11" ht="27" customHeight="1">
      <c r="A478" s="68" t="s">
        <v>155</v>
      </c>
      <c r="B478" s="18" t="s">
        <v>191</v>
      </c>
      <c r="C478" s="18" t="s">
        <v>197</v>
      </c>
      <c r="D478" s="9" t="s">
        <v>199</v>
      </c>
      <c r="E478" s="18" t="s">
        <v>53</v>
      </c>
      <c r="F478" s="18"/>
      <c r="G478" s="16">
        <f t="shared" si="173"/>
        <v>0</v>
      </c>
      <c r="H478" s="16">
        <f t="shared" si="173"/>
        <v>0</v>
      </c>
      <c r="I478" s="12">
        <f t="shared" si="174"/>
        <v>0</v>
      </c>
      <c r="J478" s="16">
        <f t="shared" si="173"/>
        <v>0</v>
      </c>
      <c r="K478" s="26"/>
    </row>
    <row r="479" spans="1:11" ht="12" customHeight="1">
      <c r="A479" s="17" t="s">
        <v>16</v>
      </c>
      <c r="B479" s="18" t="s">
        <v>191</v>
      </c>
      <c r="C479" s="18" t="s">
        <v>197</v>
      </c>
      <c r="D479" s="9" t="s">
        <v>199</v>
      </c>
      <c r="E479" s="18" t="s">
        <v>53</v>
      </c>
      <c r="F479" s="18" t="s">
        <v>17</v>
      </c>
      <c r="G479" s="16"/>
      <c r="H479" s="16"/>
      <c r="I479" s="12">
        <f t="shared" si="174"/>
        <v>0</v>
      </c>
      <c r="J479" s="16"/>
      <c r="K479" s="26"/>
    </row>
    <row r="480" spans="1:11" ht="43.5" customHeight="1">
      <c r="A480" s="43" t="s">
        <v>200</v>
      </c>
      <c r="B480" s="54" t="s">
        <v>191</v>
      </c>
      <c r="C480" s="54" t="s">
        <v>197</v>
      </c>
      <c r="D480" s="24" t="s">
        <v>201</v>
      </c>
      <c r="E480" s="54"/>
      <c r="F480" s="54"/>
      <c r="G480" s="16">
        <f t="shared" ref="G480:K481" si="175">G481</f>
        <v>0</v>
      </c>
      <c r="H480" s="16">
        <f t="shared" si="175"/>
        <v>0</v>
      </c>
      <c r="I480" s="12">
        <f t="shared" si="174"/>
        <v>0</v>
      </c>
      <c r="J480" s="16">
        <f t="shared" si="175"/>
        <v>0</v>
      </c>
      <c r="K480" s="16">
        <f t="shared" si="175"/>
        <v>0</v>
      </c>
    </row>
    <row r="481" spans="1:11" ht="41.25" customHeight="1">
      <c r="A481" s="43" t="s">
        <v>202</v>
      </c>
      <c r="B481" s="54" t="s">
        <v>191</v>
      </c>
      <c r="C481" s="54" t="s">
        <v>197</v>
      </c>
      <c r="D481" s="24" t="s">
        <v>203</v>
      </c>
      <c r="E481" s="54"/>
      <c r="F481" s="54"/>
      <c r="G481" s="16">
        <f t="shared" si="175"/>
        <v>0</v>
      </c>
      <c r="H481" s="16">
        <f t="shared" si="175"/>
        <v>0</v>
      </c>
      <c r="I481" s="12">
        <f t="shared" si="174"/>
        <v>0</v>
      </c>
      <c r="J481" s="16">
        <f t="shared" si="175"/>
        <v>0</v>
      </c>
      <c r="K481" s="16">
        <f t="shared" si="175"/>
        <v>0</v>
      </c>
    </row>
    <row r="482" spans="1:11" ht="89.25" customHeight="1">
      <c r="A482" s="23" t="s">
        <v>204</v>
      </c>
      <c r="B482" s="24" t="s">
        <v>191</v>
      </c>
      <c r="C482" s="24" t="s">
        <v>197</v>
      </c>
      <c r="D482" s="55" t="s">
        <v>205</v>
      </c>
      <c r="E482" s="24"/>
      <c r="F482" s="24"/>
      <c r="G482" s="16">
        <f>G483</f>
        <v>0</v>
      </c>
      <c r="H482" s="16">
        <f>H483</f>
        <v>0</v>
      </c>
      <c r="I482" s="12">
        <f t="shared" si="174"/>
        <v>0</v>
      </c>
      <c r="J482" s="16">
        <f t="shared" ref="J482:K482" si="176">J483+J487</f>
        <v>0</v>
      </c>
      <c r="K482" s="16">
        <f t="shared" si="176"/>
        <v>0</v>
      </c>
    </row>
    <row r="483" spans="1:11" ht="15" customHeight="1">
      <c r="A483" s="23" t="s">
        <v>206</v>
      </c>
      <c r="B483" s="24" t="s">
        <v>191</v>
      </c>
      <c r="C483" s="24" t="s">
        <v>197</v>
      </c>
      <c r="D483" s="55" t="s">
        <v>207</v>
      </c>
      <c r="E483" s="24"/>
      <c r="F483" s="24"/>
      <c r="G483" s="16">
        <f>G484+G487</f>
        <v>0</v>
      </c>
      <c r="H483" s="16">
        <f>H484+H487</f>
        <v>0</v>
      </c>
      <c r="I483" s="12">
        <f t="shared" si="174"/>
        <v>0</v>
      </c>
      <c r="J483" s="16">
        <f t="shared" ref="G483:K485" si="177">J484</f>
        <v>0</v>
      </c>
      <c r="K483" s="16">
        <f t="shared" si="177"/>
        <v>0</v>
      </c>
    </row>
    <row r="484" spans="1:11" ht="24.75" customHeight="1">
      <c r="A484" s="74" t="s">
        <v>184</v>
      </c>
      <c r="B484" s="24" t="s">
        <v>191</v>
      </c>
      <c r="C484" s="24" t="s">
        <v>197</v>
      </c>
      <c r="D484" s="55" t="s">
        <v>207</v>
      </c>
      <c r="E484" s="24" t="s">
        <v>45</v>
      </c>
      <c r="F484" s="24"/>
      <c r="G484" s="16">
        <f t="shared" si="177"/>
        <v>0</v>
      </c>
      <c r="H484" s="16">
        <f t="shared" si="177"/>
        <v>0</v>
      </c>
      <c r="I484" s="12">
        <f t="shared" si="174"/>
        <v>0</v>
      </c>
      <c r="J484" s="16">
        <f t="shared" si="177"/>
        <v>0</v>
      </c>
      <c r="K484" s="16">
        <f t="shared" si="177"/>
        <v>0</v>
      </c>
    </row>
    <row r="485" spans="1:11" ht="22.5" customHeight="1">
      <c r="A485" s="74" t="s">
        <v>172</v>
      </c>
      <c r="B485" s="24" t="s">
        <v>191</v>
      </c>
      <c r="C485" s="24" t="s">
        <v>197</v>
      </c>
      <c r="D485" s="55" t="s">
        <v>207</v>
      </c>
      <c r="E485" s="24" t="s">
        <v>53</v>
      </c>
      <c r="F485" s="24"/>
      <c r="G485" s="16">
        <f t="shared" si="177"/>
        <v>0</v>
      </c>
      <c r="H485" s="16">
        <f t="shared" si="177"/>
        <v>0</v>
      </c>
      <c r="I485" s="12">
        <f t="shared" si="174"/>
        <v>0</v>
      </c>
      <c r="J485" s="16">
        <f t="shared" si="177"/>
        <v>0</v>
      </c>
      <c r="K485" s="16">
        <f t="shared" si="177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53</v>
      </c>
      <c r="F486" s="24" t="s">
        <v>17</v>
      </c>
      <c r="G486" s="16"/>
      <c r="H486" s="16"/>
      <c r="I486" s="12">
        <f t="shared" si="174"/>
        <v>0</v>
      </c>
      <c r="J486" s="16"/>
      <c r="K486" s="26"/>
    </row>
    <row r="487" spans="1:11" ht="36.75" customHeight="1">
      <c r="A487" s="45" t="s">
        <v>208</v>
      </c>
      <c r="B487" s="24" t="s">
        <v>191</v>
      </c>
      <c r="C487" s="24" t="s">
        <v>197</v>
      </c>
      <c r="D487" s="55" t="s">
        <v>207</v>
      </c>
      <c r="E487" s="24" t="s">
        <v>209</v>
      </c>
      <c r="F487" s="24"/>
      <c r="G487" s="16">
        <f t="shared" ref="G487:K488" si="178">G488</f>
        <v>0</v>
      </c>
      <c r="H487" s="16">
        <f t="shared" si="178"/>
        <v>0</v>
      </c>
      <c r="I487" s="12">
        <f t="shared" si="174"/>
        <v>0</v>
      </c>
      <c r="J487" s="16">
        <f t="shared" si="178"/>
        <v>0</v>
      </c>
      <c r="K487" s="16">
        <f t="shared" si="178"/>
        <v>0</v>
      </c>
    </row>
    <row r="488" spans="1:11">
      <c r="A488" s="45" t="s">
        <v>210</v>
      </c>
      <c r="B488" s="24" t="s">
        <v>191</v>
      </c>
      <c r="C488" s="24" t="s">
        <v>197</v>
      </c>
      <c r="D488" s="55" t="s">
        <v>207</v>
      </c>
      <c r="E488" s="24" t="s">
        <v>211</v>
      </c>
      <c r="F488" s="24"/>
      <c r="G488" s="16">
        <f t="shared" si="178"/>
        <v>0</v>
      </c>
      <c r="H488" s="16">
        <f t="shared" si="178"/>
        <v>0</v>
      </c>
      <c r="I488" s="12">
        <f t="shared" si="174"/>
        <v>0</v>
      </c>
      <c r="J488" s="16">
        <f t="shared" si="178"/>
        <v>0</v>
      </c>
      <c r="K488" s="16">
        <f t="shared" si="178"/>
        <v>0</v>
      </c>
    </row>
    <row r="489" spans="1:11" ht="12" customHeight="1">
      <c r="A489" s="23" t="s">
        <v>16</v>
      </c>
      <c r="B489" s="24" t="s">
        <v>191</v>
      </c>
      <c r="C489" s="24" t="s">
        <v>197</v>
      </c>
      <c r="D489" s="55" t="s">
        <v>207</v>
      </c>
      <c r="E489" s="24" t="s">
        <v>211</v>
      </c>
      <c r="F489" s="24" t="s">
        <v>17</v>
      </c>
      <c r="G489" s="16">
        <v>0</v>
      </c>
      <c r="H489" s="16"/>
      <c r="I489" s="12">
        <f t="shared" si="174"/>
        <v>0</v>
      </c>
      <c r="J489" s="16"/>
      <c r="K489" s="26"/>
    </row>
    <row r="490" spans="1:11" ht="12" customHeight="1">
      <c r="A490" s="13" t="s">
        <v>25</v>
      </c>
      <c r="B490" s="14" t="s">
        <v>191</v>
      </c>
      <c r="C490" s="14" t="s">
        <v>197</v>
      </c>
      <c r="D490" s="11" t="s">
        <v>26</v>
      </c>
      <c r="E490" s="14"/>
      <c r="F490" s="14"/>
      <c r="G490" s="16">
        <f t="shared" ref="G490:K490" si="179">G491</f>
        <v>0</v>
      </c>
      <c r="H490" s="16">
        <f t="shared" si="179"/>
        <v>0</v>
      </c>
      <c r="I490" s="12">
        <f t="shared" si="174"/>
        <v>0</v>
      </c>
      <c r="J490" s="16">
        <f t="shared" si="179"/>
        <v>0</v>
      </c>
      <c r="K490" s="16">
        <f t="shared" si="179"/>
        <v>0</v>
      </c>
    </row>
    <row r="491" spans="1:11" ht="25.5" customHeight="1">
      <c r="A491" s="53" t="s">
        <v>212</v>
      </c>
      <c r="B491" s="18" t="s">
        <v>191</v>
      </c>
      <c r="C491" s="18" t="s">
        <v>197</v>
      </c>
      <c r="D491" s="9" t="s">
        <v>213</v>
      </c>
      <c r="E491" s="18"/>
      <c r="F491" s="18"/>
      <c r="G491" s="16">
        <f t="shared" ref="G491:K491" si="180">G492+G495</f>
        <v>0</v>
      </c>
      <c r="H491" s="16">
        <f t="shared" si="180"/>
        <v>0</v>
      </c>
      <c r="I491" s="12">
        <f t="shared" si="174"/>
        <v>0</v>
      </c>
      <c r="J491" s="16">
        <f t="shared" si="180"/>
        <v>0</v>
      </c>
      <c r="K491" s="16">
        <f t="shared" si="180"/>
        <v>0</v>
      </c>
    </row>
    <row r="492" spans="1:11" ht="25.5" customHeight="1">
      <c r="A492" s="68" t="s">
        <v>184</v>
      </c>
      <c r="B492" s="18" t="s">
        <v>191</v>
      </c>
      <c r="C492" s="18" t="s">
        <v>197</v>
      </c>
      <c r="D492" s="9" t="s">
        <v>213</v>
      </c>
      <c r="E492" s="18" t="s">
        <v>45</v>
      </c>
      <c r="F492" s="18"/>
      <c r="G492" s="16">
        <f t="shared" ref="G492:K493" si="181">G493</f>
        <v>0</v>
      </c>
      <c r="H492" s="16">
        <f t="shared" si="181"/>
        <v>0</v>
      </c>
      <c r="I492" s="12">
        <f t="shared" si="174"/>
        <v>0</v>
      </c>
      <c r="J492" s="16">
        <f t="shared" si="181"/>
        <v>0</v>
      </c>
      <c r="K492" s="16">
        <f t="shared" si="181"/>
        <v>0</v>
      </c>
    </row>
    <row r="493" spans="1:11" ht="21.75" customHeight="1">
      <c r="A493" s="68" t="s">
        <v>155</v>
      </c>
      <c r="B493" s="18" t="s">
        <v>191</v>
      </c>
      <c r="C493" s="18" t="s">
        <v>197</v>
      </c>
      <c r="D493" s="9" t="s">
        <v>213</v>
      </c>
      <c r="E493" s="18" t="s">
        <v>53</v>
      </c>
      <c r="F493" s="18"/>
      <c r="G493" s="16">
        <f t="shared" si="181"/>
        <v>0</v>
      </c>
      <c r="H493" s="16">
        <f t="shared" si="181"/>
        <v>0</v>
      </c>
      <c r="I493" s="12">
        <f t="shared" si="174"/>
        <v>0</v>
      </c>
      <c r="J493" s="16">
        <f t="shared" si="181"/>
        <v>0</v>
      </c>
      <c r="K493" s="16">
        <f t="shared" si="181"/>
        <v>0</v>
      </c>
    </row>
    <row r="494" spans="1:11">
      <c r="A494" s="17" t="s">
        <v>16</v>
      </c>
      <c r="B494" s="18" t="s">
        <v>191</v>
      </c>
      <c r="C494" s="18" t="s">
        <v>197</v>
      </c>
      <c r="D494" s="9" t="s">
        <v>213</v>
      </c>
      <c r="E494" s="18" t="s">
        <v>53</v>
      </c>
      <c r="F494" s="18" t="s">
        <v>17</v>
      </c>
      <c r="G494" s="19"/>
      <c r="H494" s="19"/>
      <c r="I494" s="12">
        <f t="shared" si="174"/>
        <v>0</v>
      </c>
      <c r="J494" s="20"/>
      <c r="K494" s="19"/>
    </row>
    <row r="495" spans="1:11">
      <c r="A495" s="60" t="s">
        <v>122</v>
      </c>
      <c r="B495" s="18" t="s">
        <v>191</v>
      </c>
      <c r="C495" s="18" t="s">
        <v>197</v>
      </c>
      <c r="D495" s="9" t="s">
        <v>213</v>
      </c>
      <c r="E495" s="18" t="s">
        <v>123</v>
      </c>
      <c r="F495" s="18"/>
      <c r="G495" s="16">
        <f t="shared" ref="G495:K496" si="182">G496</f>
        <v>0</v>
      </c>
      <c r="H495" s="16">
        <f t="shared" si="182"/>
        <v>0</v>
      </c>
      <c r="I495" s="12">
        <f t="shared" si="174"/>
        <v>0</v>
      </c>
      <c r="J495" s="16">
        <f t="shared" si="182"/>
        <v>0</v>
      </c>
      <c r="K495" s="16">
        <f t="shared" si="182"/>
        <v>0</v>
      </c>
    </row>
    <row r="496" spans="1:11" ht="13.5" customHeight="1">
      <c r="A496" s="60" t="s">
        <v>161</v>
      </c>
      <c r="B496" s="18" t="s">
        <v>191</v>
      </c>
      <c r="C496" s="18" t="s">
        <v>197</v>
      </c>
      <c r="D496" s="9" t="s">
        <v>213</v>
      </c>
      <c r="E496" s="18" t="s">
        <v>162</v>
      </c>
      <c r="F496" s="18"/>
      <c r="G496" s="16">
        <f t="shared" si="182"/>
        <v>0</v>
      </c>
      <c r="H496" s="16">
        <f t="shared" si="182"/>
        <v>0</v>
      </c>
      <c r="I496" s="12">
        <f t="shared" si="174"/>
        <v>0</v>
      </c>
      <c r="J496" s="16">
        <f t="shared" si="182"/>
        <v>0</v>
      </c>
      <c r="K496" s="16">
        <f t="shared" si="182"/>
        <v>0</v>
      </c>
    </row>
    <row r="497" spans="1:11">
      <c r="A497" s="60" t="s">
        <v>16</v>
      </c>
      <c r="B497" s="18" t="s">
        <v>191</v>
      </c>
      <c r="C497" s="18" t="s">
        <v>197</v>
      </c>
      <c r="D497" s="9" t="s">
        <v>213</v>
      </c>
      <c r="E497" s="18" t="s">
        <v>162</v>
      </c>
      <c r="F497" s="18" t="s">
        <v>17</v>
      </c>
      <c r="G497" s="19"/>
      <c r="H497" s="19"/>
      <c r="I497" s="12">
        <f t="shared" si="174"/>
        <v>0</v>
      </c>
      <c r="J497" s="20"/>
      <c r="K497" s="19"/>
    </row>
    <row r="498" spans="1:11" ht="53.25" customHeight="1">
      <c r="A498" s="146" t="s">
        <v>638</v>
      </c>
      <c r="B498" s="18" t="s">
        <v>191</v>
      </c>
      <c r="C498" s="18" t="s">
        <v>197</v>
      </c>
      <c r="D498" s="134" t="s">
        <v>622</v>
      </c>
      <c r="E498" s="134"/>
      <c r="F498" s="134"/>
      <c r="G498" s="130">
        <f t="shared" ref="G498:K501" si="183">G499</f>
        <v>90</v>
      </c>
      <c r="H498" s="130">
        <f t="shared" si="183"/>
        <v>0</v>
      </c>
      <c r="I498" s="12">
        <f t="shared" si="174"/>
        <v>90</v>
      </c>
      <c r="J498" s="130">
        <f t="shared" si="183"/>
        <v>70</v>
      </c>
      <c r="K498" s="130">
        <f t="shared" si="183"/>
        <v>30</v>
      </c>
    </row>
    <row r="499" spans="1:11">
      <c r="A499" s="146" t="s">
        <v>133</v>
      </c>
      <c r="B499" s="18" t="s">
        <v>191</v>
      </c>
      <c r="C499" s="18" t="s">
        <v>197</v>
      </c>
      <c r="D499" s="134" t="s">
        <v>623</v>
      </c>
      <c r="E499" s="134"/>
      <c r="F499" s="134"/>
      <c r="G499" s="130">
        <f t="shared" si="183"/>
        <v>90</v>
      </c>
      <c r="H499" s="130">
        <f t="shared" si="183"/>
        <v>0</v>
      </c>
      <c r="I499" s="12">
        <f t="shared" si="174"/>
        <v>90</v>
      </c>
      <c r="J499" s="130">
        <f t="shared" si="183"/>
        <v>70</v>
      </c>
      <c r="K499" s="130">
        <f t="shared" si="183"/>
        <v>30</v>
      </c>
    </row>
    <row r="500" spans="1:11" ht="25.5">
      <c r="A500" s="74" t="s">
        <v>44</v>
      </c>
      <c r="B500" s="18" t="s">
        <v>191</v>
      </c>
      <c r="C500" s="18" t="s">
        <v>197</v>
      </c>
      <c r="D500" s="134" t="s">
        <v>623</v>
      </c>
      <c r="E500" s="134" t="s">
        <v>45</v>
      </c>
      <c r="F500" s="134"/>
      <c r="G500" s="130">
        <f t="shared" si="183"/>
        <v>90</v>
      </c>
      <c r="H500" s="130">
        <f t="shared" si="183"/>
        <v>0</v>
      </c>
      <c r="I500" s="12">
        <f t="shared" si="174"/>
        <v>90</v>
      </c>
      <c r="J500" s="130">
        <f t="shared" si="183"/>
        <v>70</v>
      </c>
      <c r="K500" s="130">
        <f t="shared" si="183"/>
        <v>30</v>
      </c>
    </row>
    <row r="501" spans="1:11" ht="25.5">
      <c r="A501" s="74" t="s">
        <v>172</v>
      </c>
      <c r="B501" s="18" t="s">
        <v>191</v>
      </c>
      <c r="C501" s="18" t="s">
        <v>197</v>
      </c>
      <c r="D501" s="134" t="s">
        <v>623</v>
      </c>
      <c r="E501" s="134" t="s">
        <v>53</v>
      </c>
      <c r="F501" s="134"/>
      <c r="G501" s="130">
        <f t="shared" si="183"/>
        <v>90</v>
      </c>
      <c r="H501" s="130">
        <f t="shared" si="183"/>
        <v>0</v>
      </c>
      <c r="I501" s="12">
        <f t="shared" si="174"/>
        <v>90</v>
      </c>
      <c r="J501" s="130">
        <f t="shared" si="183"/>
        <v>70</v>
      </c>
      <c r="K501" s="130">
        <f t="shared" si="183"/>
        <v>30</v>
      </c>
    </row>
    <row r="502" spans="1:11">
      <c r="A502" s="106" t="s">
        <v>16</v>
      </c>
      <c r="B502" s="18" t="s">
        <v>191</v>
      </c>
      <c r="C502" s="18" t="s">
        <v>197</v>
      </c>
      <c r="D502" s="134" t="s">
        <v>623</v>
      </c>
      <c r="E502" s="134" t="s">
        <v>53</v>
      </c>
      <c r="F502" s="134" t="s">
        <v>17</v>
      </c>
      <c r="G502" s="130">
        <f>'[1]Бюджет 2025 г 1 чтение'!$H$389</f>
        <v>90</v>
      </c>
      <c r="H502" s="130">
        <f>'[4]Поправки февраль'!$I$397</f>
        <v>0</v>
      </c>
      <c r="I502" s="12">
        <f t="shared" si="174"/>
        <v>90</v>
      </c>
      <c r="J502" s="130">
        <f>'[1]Бюджет 2025 г 1 чтение'!$I$389</f>
        <v>70</v>
      </c>
      <c r="K502" s="130">
        <f>'[1]Бюджет 2025 г 1 чтение'!$J$389</f>
        <v>30</v>
      </c>
    </row>
    <row r="503" spans="1:11">
      <c r="A503" s="56" t="s">
        <v>214</v>
      </c>
      <c r="B503" s="14" t="s">
        <v>191</v>
      </c>
      <c r="C503" s="14" t="s">
        <v>215</v>
      </c>
      <c r="D503" s="11"/>
      <c r="E503" s="14"/>
      <c r="F503" s="14"/>
      <c r="G503" s="15">
        <f>G504+G518+G544</f>
        <v>1593.6</v>
      </c>
      <c r="H503" s="15">
        <f>H504+H518+H544</f>
        <v>37.5</v>
      </c>
      <c r="I503" s="12">
        <f t="shared" si="174"/>
        <v>1631.1</v>
      </c>
      <c r="J503" s="15">
        <f>J504+J518+J544</f>
        <v>1229.5</v>
      </c>
      <c r="K503" s="15">
        <f t="shared" ref="K503" si="184">K504+K518+K544</f>
        <v>1529.4</v>
      </c>
    </row>
    <row r="504" spans="1:11" ht="38.25" customHeight="1">
      <c r="A504" s="43" t="s">
        <v>200</v>
      </c>
      <c r="B504" s="18" t="s">
        <v>191</v>
      </c>
      <c r="C504" s="18" t="s">
        <v>215</v>
      </c>
      <c r="D504" s="24" t="s">
        <v>201</v>
      </c>
      <c r="E504" s="18"/>
      <c r="F504" s="18"/>
      <c r="G504" s="16">
        <f t="shared" ref="G504:K505" si="185">G505</f>
        <v>0</v>
      </c>
      <c r="H504" s="16">
        <f t="shared" si="185"/>
        <v>0</v>
      </c>
      <c r="I504" s="12">
        <f t="shared" si="174"/>
        <v>0</v>
      </c>
      <c r="J504" s="16">
        <f t="shared" si="185"/>
        <v>0</v>
      </c>
      <c r="K504" s="16">
        <f t="shared" si="185"/>
        <v>0</v>
      </c>
    </row>
    <row r="505" spans="1:11" ht="38.25">
      <c r="A505" s="43" t="s">
        <v>202</v>
      </c>
      <c r="B505" s="18" t="s">
        <v>191</v>
      </c>
      <c r="C505" s="18" t="s">
        <v>215</v>
      </c>
      <c r="D505" s="24" t="s">
        <v>203</v>
      </c>
      <c r="E505" s="18"/>
      <c r="F505" s="18"/>
      <c r="G505" s="16">
        <f t="shared" si="185"/>
        <v>0</v>
      </c>
      <c r="H505" s="16">
        <f t="shared" si="185"/>
        <v>0</v>
      </c>
      <c r="I505" s="12">
        <f t="shared" si="174"/>
        <v>0</v>
      </c>
      <c r="J505" s="16">
        <f t="shared" si="185"/>
        <v>0</v>
      </c>
      <c r="K505" s="16">
        <f t="shared" si="185"/>
        <v>0</v>
      </c>
    </row>
    <row r="506" spans="1:11" ht="38.25">
      <c r="A506" s="43" t="s">
        <v>216</v>
      </c>
      <c r="B506" s="18" t="s">
        <v>191</v>
      </c>
      <c r="C506" s="18" t="s">
        <v>215</v>
      </c>
      <c r="D506" s="24" t="s">
        <v>217</v>
      </c>
      <c r="E506" s="18"/>
      <c r="F506" s="18"/>
      <c r="G506" s="16">
        <f t="shared" ref="G506:K506" si="186">G507+G511</f>
        <v>0</v>
      </c>
      <c r="H506" s="16">
        <f t="shared" si="186"/>
        <v>0</v>
      </c>
      <c r="I506" s="12">
        <f t="shared" si="174"/>
        <v>0</v>
      </c>
      <c r="J506" s="16">
        <f t="shared" si="186"/>
        <v>0</v>
      </c>
      <c r="K506" s="16">
        <f t="shared" si="186"/>
        <v>0</v>
      </c>
    </row>
    <row r="507" spans="1:11" ht="15.75" customHeight="1">
      <c r="A507" s="43" t="s">
        <v>133</v>
      </c>
      <c r="B507" s="18" t="s">
        <v>191</v>
      </c>
      <c r="C507" s="18" t="s">
        <v>215</v>
      </c>
      <c r="D507" s="24" t="s">
        <v>218</v>
      </c>
      <c r="E507" s="18"/>
      <c r="F507" s="18"/>
      <c r="G507" s="16">
        <f t="shared" ref="G507:K509" si="187">G508</f>
        <v>0</v>
      </c>
      <c r="H507" s="16">
        <f t="shared" si="187"/>
        <v>0</v>
      </c>
      <c r="I507" s="12">
        <f t="shared" si="174"/>
        <v>0</v>
      </c>
      <c r="J507" s="16">
        <f t="shared" si="187"/>
        <v>0</v>
      </c>
      <c r="K507" s="16">
        <f t="shared" si="187"/>
        <v>0</v>
      </c>
    </row>
    <row r="508" spans="1:11" ht="27" customHeight="1">
      <c r="A508" s="74" t="s">
        <v>44</v>
      </c>
      <c r="B508" s="18" t="s">
        <v>191</v>
      </c>
      <c r="C508" s="18" t="s">
        <v>215</v>
      </c>
      <c r="D508" s="24" t="s">
        <v>218</v>
      </c>
      <c r="E508" s="18" t="s">
        <v>45</v>
      </c>
      <c r="F508" s="18"/>
      <c r="G508" s="16">
        <f t="shared" si="187"/>
        <v>0</v>
      </c>
      <c r="H508" s="16">
        <f t="shared" si="187"/>
        <v>0</v>
      </c>
      <c r="I508" s="12">
        <f t="shared" si="174"/>
        <v>0</v>
      </c>
      <c r="J508" s="16">
        <f t="shared" si="187"/>
        <v>0</v>
      </c>
      <c r="K508" s="16">
        <f t="shared" si="187"/>
        <v>0</v>
      </c>
    </row>
    <row r="509" spans="1:11" ht="24.75" customHeight="1">
      <c r="A509" s="74" t="s">
        <v>172</v>
      </c>
      <c r="B509" s="18" t="s">
        <v>191</v>
      </c>
      <c r="C509" s="18" t="s">
        <v>215</v>
      </c>
      <c r="D509" s="24" t="s">
        <v>218</v>
      </c>
      <c r="E509" s="18" t="s">
        <v>53</v>
      </c>
      <c r="F509" s="18"/>
      <c r="G509" s="16">
        <f t="shared" si="187"/>
        <v>0</v>
      </c>
      <c r="H509" s="16">
        <f t="shared" si="187"/>
        <v>0</v>
      </c>
      <c r="I509" s="12">
        <f t="shared" si="174"/>
        <v>0</v>
      </c>
      <c r="J509" s="16">
        <f t="shared" si="187"/>
        <v>0</v>
      </c>
      <c r="K509" s="16">
        <f t="shared" si="187"/>
        <v>0</v>
      </c>
    </row>
    <row r="510" spans="1:11" ht="13.5" customHeight="1">
      <c r="A510" s="23" t="s">
        <v>16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 t="s">
        <v>17</v>
      </c>
      <c r="G510" s="16"/>
      <c r="H510" s="16"/>
      <c r="I510" s="12">
        <f t="shared" si="174"/>
        <v>0</v>
      </c>
      <c r="J510" s="16"/>
      <c r="K510" s="26"/>
    </row>
    <row r="511" spans="1:11" ht="16.5" customHeight="1">
      <c r="A511" s="106" t="s">
        <v>558</v>
      </c>
      <c r="B511" s="18" t="s">
        <v>191</v>
      </c>
      <c r="C511" s="18" t="s">
        <v>215</v>
      </c>
      <c r="D511" s="24" t="s">
        <v>218</v>
      </c>
      <c r="E511" s="18"/>
      <c r="F511" s="18"/>
      <c r="G511" s="16"/>
      <c r="H511" s="16"/>
      <c r="I511" s="12">
        <f t="shared" si="174"/>
        <v>0</v>
      </c>
      <c r="J511" s="16">
        <f>J512</f>
        <v>0</v>
      </c>
      <c r="K511" s="26"/>
    </row>
    <row r="512" spans="1:11" ht="24" customHeight="1">
      <c r="A512" s="74" t="s">
        <v>44</v>
      </c>
      <c r="B512" s="18" t="s">
        <v>191</v>
      </c>
      <c r="C512" s="18" t="s">
        <v>215</v>
      </c>
      <c r="D512" s="24" t="s">
        <v>218</v>
      </c>
      <c r="E512" s="18" t="s">
        <v>45</v>
      </c>
      <c r="F512" s="18"/>
      <c r="G512" s="16"/>
      <c r="H512" s="16"/>
      <c r="I512" s="12">
        <f t="shared" si="174"/>
        <v>0</v>
      </c>
      <c r="J512" s="16">
        <f>J513</f>
        <v>0</v>
      </c>
      <c r="K512" s="26"/>
    </row>
    <row r="513" spans="1:11" ht="27" customHeight="1">
      <c r="A513" s="74" t="s">
        <v>172</v>
      </c>
      <c r="B513" s="18" t="s">
        <v>191</v>
      </c>
      <c r="C513" s="18" t="s">
        <v>215</v>
      </c>
      <c r="D513" s="24" t="s">
        <v>218</v>
      </c>
      <c r="E513" s="18" t="s">
        <v>53</v>
      </c>
      <c r="F513" s="18"/>
      <c r="G513" s="16"/>
      <c r="H513" s="16"/>
      <c r="I513" s="12">
        <f t="shared" si="174"/>
        <v>0</v>
      </c>
      <c r="J513" s="16">
        <f>J514+J515+J516+J517</f>
        <v>0</v>
      </c>
      <c r="K513" s="26"/>
    </row>
    <row r="514" spans="1:11">
      <c r="A514" s="23" t="s">
        <v>16</v>
      </c>
      <c r="B514" s="18" t="s">
        <v>191</v>
      </c>
      <c r="C514" s="18" t="s">
        <v>215</v>
      </c>
      <c r="D514" s="24" t="s">
        <v>218</v>
      </c>
      <c r="E514" s="18" t="s">
        <v>53</v>
      </c>
      <c r="F514" s="18" t="s">
        <v>17</v>
      </c>
      <c r="G514" s="16"/>
      <c r="H514" s="16"/>
      <c r="I514" s="12">
        <f t="shared" si="174"/>
        <v>0</v>
      </c>
      <c r="J514" s="16"/>
      <c r="K514" s="26"/>
    </row>
    <row r="515" spans="1:11">
      <c r="A515" s="23" t="s">
        <v>18</v>
      </c>
      <c r="B515" s="18" t="s">
        <v>191</v>
      </c>
      <c r="C515" s="18" t="s">
        <v>215</v>
      </c>
      <c r="D515" s="24" t="s">
        <v>218</v>
      </c>
      <c r="E515" s="18" t="s">
        <v>53</v>
      </c>
      <c r="F515" s="18" t="s">
        <v>10</v>
      </c>
      <c r="G515" s="16"/>
      <c r="H515" s="16"/>
      <c r="I515" s="12">
        <f t="shared" si="174"/>
        <v>0</v>
      </c>
      <c r="J515" s="16"/>
      <c r="K515" s="26"/>
    </row>
    <row r="516" spans="1:11">
      <c r="A516" s="23" t="s">
        <v>19</v>
      </c>
      <c r="B516" s="18" t="s">
        <v>191</v>
      </c>
      <c r="C516" s="18" t="s">
        <v>215</v>
      </c>
      <c r="D516" s="24" t="s">
        <v>220</v>
      </c>
      <c r="E516" s="18" t="s">
        <v>53</v>
      </c>
      <c r="F516" s="18" t="s">
        <v>11</v>
      </c>
      <c r="G516" s="16"/>
      <c r="H516" s="16"/>
      <c r="I516" s="12">
        <f t="shared" si="174"/>
        <v>0</v>
      </c>
      <c r="J516" s="16"/>
      <c r="K516" s="26"/>
    </row>
    <row r="517" spans="1:11">
      <c r="A517" s="23" t="s">
        <v>20</v>
      </c>
      <c r="B517" s="18" t="s">
        <v>191</v>
      </c>
      <c r="C517" s="18" t="s">
        <v>215</v>
      </c>
      <c r="D517" s="24" t="s">
        <v>220</v>
      </c>
      <c r="E517" s="18" t="s">
        <v>53</v>
      </c>
      <c r="F517" s="18" t="s">
        <v>12</v>
      </c>
      <c r="G517" s="16"/>
      <c r="H517" s="16"/>
      <c r="I517" s="12">
        <f t="shared" si="174"/>
        <v>0</v>
      </c>
      <c r="J517" s="16"/>
      <c r="K517" s="26"/>
    </row>
    <row r="518" spans="1:11" ht="27" customHeight="1">
      <c r="A518" s="13" t="s">
        <v>25</v>
      </c>
      <c r="B518" s="14" t="s">
        <v>191</v>
      </c>
      <c r="C518" s="14" t="s">
        <v>215</v>
      </c>
      <c r="D518" s="11" t="s">
        <v>26</v>
      </c>
      <c r="E518" s="14"/>
      <c r="F518" s="14"/>
      <c r="G518" s="15">
        <f>G519+G523+G530+G537</f>
        <v>593.6</v>
      </c>
      <c r="H518" s="15">
        <f>H519+H523+H530+H537</f>
        <v>37.5</v>
      </c>
      <c r="I518" s="12">
        <f t="shared" si="174"/>
        <v>631.1</v>
      </c>
      <c r="J518" s="15">
        <f t="shared" ref="J518:K518" si="188">J519+J523+J530+J537</f>
        <v>529.5</v>
      </c>
      <c r="K518" s="15">
        <f t="shared" si="188"/>
        <v>529.4</v>
      </c>
    </row>
    <row r="519" spans="1:11" ht="17.25" customHeight="1">
      <c r="A519" s="23" t="s">
        <v>219</v>
      </c>
      <c r="B519" s="18" t="s">
        <v>191</v>
      </c>
      <c r="C519" s="18" t="s">
        <v>215</v>
      </c>
      <c r="D519" s="55" t="s">
        <v>221</v>
      </c>
      <c r="E519" s="18"/>
      <c r="F519" s="18"/>
      <c r="G519" s="16">
        <f t="shared" ref="G519:J521" si="189">G520</f>
        <v>0</v>
      </c>
      <c r="H519" s="16">
        <f t="shared" si="189"/>
        <v>0</v>
      </c>
      <c r="I519" s="12">
        <f t="shared" si="174"/>
        <v>0</v>
      </c>
      <c r="J519" s="16">
        <f t="shared" si="189"/>
        <v>0</v>
      </c>
      <c r="K519" s="26"/>
    </row>
    <row r="520" spans="1:11" ht="25.5" customHeight="1">
      <c r="A520" s="74" t="s">
        <v>184</v>
      </c>
      <c r="B520" s="18" t="s">
        <v>191</v>
      </c>
      <c r="C520" s="18" t="s">
        <v>215</v>
      </c>
      <c r="D520" s="55" t="s">
        <v>221</v>
      </c>
      <c r="E520" s="18" t="s">
        <v>45</v>
      </c>
      <c r="F520" s="18"/>
      <c r="G520" s="16">
        <f t="shared" si="189"/>
        <v>0</v>
      </c>
      <c r="H520" s="16">
        <f t="shared" si="189"/>
        <v>0</v>
      </c>
      <c r="I520" s="12">
        <f t="shared" si="174"/>
        <v>0</v>
      </c>
      <c r="J520" s="16">
        <f t="shared" si="189"/>
        <v>0</v>
      </c>
      <c r="K520" s="26"/>
    </row>
    <row r="521" spans="1:11" ht="29.25" customHeight="1">
      <c r="A521" s="74" t="s">
        <v>155</v>
      </c>
      <c r="B521" s="18" t="s">
        <v>191</v>
      </c>
      <c r="C521" s="18" t="s">
        <v>215</v>
      </c>
      <c r="D521" s="55" t="s">
        <v>221</v>
      </c>
      <c r="E521" s="18" t="s">
        <v>53</v>
      </c>
      <c r="F521" s="18"/>
      <c r="G521" s="16">
        <f t="shared" si="189"/>
        <v>0</v>
      </c>
      <c r="H521" s="16">
        <f t="shared" si="189"/>
        <v>0</v>
      </c>
      <c r="I521" s="12">
        <f t="shared" si="174"/>
        <v>0</v>
      </c>
      <c r="J521" s="16">
        <f t="shared" si="189"/>
        <v>0</v>
      </c>
      <c r="K521" s="26"/>
    </row>
    <row r="522" spans="1:11">
      <c r="A522" s="23" t="s">
        <v>222</v>
      </c>
      <c r="B522" s="18" t="s">
        <v>191</v>
      </c>
      <c r="C522" s="18" t="s">
        <v>215</v>
      </c>
      <c r="D522" s="55" t="s">
        <v>221</v>
      </c>
      <c r="E522" s="18" t="s">
        <v>53</v>
      </c>
      <c r="F522" s="18" t="s">
        <v>10</v>
      </c>
      <c r="G522" s="16"/>
      <c r="H522" s="16"/>
      <c r="I522" s="12">
        <f t="shared" si="174"/>
        <v>0</v>
      </c>
      <c r="J522" s="16"/>
      <c r="K522" s="26"/>
    </row>
    <row r="523" spans="1:11" ht="24" customHeight="1">
      <c r="A523" s="33" t="s">
        <v>513</v>
      </c>
      <c r="B523" s="18" t="s">
        <v>191</v>
      </c>
      <c r="C523" s="18" t="s">
        <v>215</v>
      </c>
      <c r="D523" s="9" t="s">
        <v>223</v>
      </c>
      <c r="E523" s="14"/>
      <c r="F523" s="14"/>
      <c r="G523" s="16">
        <f t="shared" ref="G523:K523" si="190">G527+G524</f>
        <v>137</v>
      </c>
      <c r="H523" s="16">
        <f t="shared" si="190"/>
        <v>0</v>
      </c>
      <c r="I523" s="12">
        <f t="shared" si="174"/>
        <v>137</v>
      </c>
      <c r="J523" s="16">
        <f t="shared" si="190"/>
        <v>137</v>
      </c>
      <c r="K523" s="16">
        <f t="shared" si="190"/>
        <v>137</v>
      </c>
    </row>
    <row r="524" spans="1:11" ht="24.75" customHeight="1">
      <c r="A524" s="68" t="s">
        <v>184</v>
      </c>
      <c r="B524" s="18" t="s">
        <v>191</v>
      </c>
      <c r="C524" s="18" t="s">
        <v>215</v>
      </c>
      <c r="D524" s="9" t="s">
        <v>223</v>
      </c>
      <c r="E524" s="18" t="s">
        <v>45</v>
      </c>
      <c r="F524" s="14"/>
      <c r="G524" s="16">
        <f t="shared" ref="G524:K525" si="191">G525</f>
        <v>50</v>
      </c>
      <c r="H524" s="16">
        <f t="shared" si="191"/>
        <v>0</v>
      </c>
      <c r="I524" s="12">
        <f t="shared" si="174"/>
        <v>50</v>
      </c>
      <c r="J524" s="16">
        <f t="shared" si="191"/>
        <v>50</v>
      </c>
      <c r="K524" s="16">
        <f t="shared" si="191"/>
        <v>50</v>
      </c>
    </row>
    <row r="525" spans="1:11" ht="25.5" customHeight="1">
      <c r="A525" s="68" t="s">
        <v>172</v>
      </c>
      <c r="B525" s="18" t="s">
        <v>191</v>
      </c>
      <c r="C525" s="18" t="s">
        <v>215</v>
      </c>
      <c r="D525" s="9" t="s">
        <v>223</v>
      </c>
      <c r="E525" s="18" t="s">
        <v>53</v>
      </c>
      <c r="F525" s="14"/>
      <c r="G525" s="16">
        <f t="shared" si="191"/>
        <v>50</v>
      </c>
      <c r="H525" s="16">
        <f t="shared" si="191"/>
        <v>0</v>
      </c>
      <c r="I525" s="12">
        <f t="shared" si="174"/>
        <v>50</v>
      </c>
      <c r="J525" s="16">
        <f t="shared" si="191"/>
        <v>50</v>
      </c>
      <c r="K525" s="16">
        <f t="shared" si="191"/>
        <v>50</v>
      </c>
    </row>
    <row r="526" spans="1:11" ht="13.5" customHeight="1">
      <c r="A526" s="44" t="s">
        <v>16</v>
      </c>
      <c r="B526" s="18" t="s">
        <v>191</v>
      </c>
      <c r="C526" s="18" t="s">
        <v>215</v>
      </c>
      <c r="D526" s="9" t="s">
        <v>223</v>
      </c>
      <c r="E526" s="18" t="s">
        <v>53</v>
      </c>
      <c r="F526" s="18" t="s">
        <v>17</v>
      </c>
      <c r="G526" s="64">
        <f>'[1]Бюджет 2025 г 1 чтение'!$H$418</f>
        <v>50</v>
      </c>
      <c r="H526" s="64">
        <f>'[4]Поправки февраль'!$I$426</f>
        <v>0</v>
      </c>
      <c r="I526" s="12">
        <f t="shared" si="174"/>
        <v>50</v>
      </c>
      <c r="J526" s="22">
        <f>'[1]Бюджет 2025 г 1 чтение'!$I$418</f>
        <v>50</v>
      </c>
      <c r="K526" s="22">
        <f>'[1]Бюджет 2025 г 1 чтение'!$J$418</f>
        <v>50</v>
      </c>
    </row>
    <row r="527" spans="1:11">
      <c r="A527" s="60" t="s">
        <v>122</v>
      </c>
      <c r="B527" s="18" t="s">
        <v>191</v>
      </c>
      <c r="C527" s="18" t="s">
        <v>215</v>
      </c>
      <c r="D527" s="9" t="s">
        <v>223</v>
      </c>
      <c r="E527" s="18" t="s">
        <v>123</v>
      </c>
      <c r="F527" s="18"/>
      <c r="G527" s="16">
        <f t="shared" ref="G527:K528" si="192">G528</f>
        <v>87</v>
      </c>
      <c r="H527" s="16">
        <f t="shared" si="192"/>
        <v>0</v>
      </c>
      <c r="I527" s="12">
        <f t="shared" si="174"/>
        <v>87</v>
      </c>
      <c r="J527" s="16">
        <f t="shared" si="192"/>
        <v>87</v>
      </c>
      <c r="K527" s="16">
        <f t="shared" si="192"/>
        <v>87</v>
      </c>
    </row>
    <row r="528" spans="1:11" ht="15.75" customHeight="1">
      <c r="A528" s="60" t="s">
        <v>161</v>
      </c>
      <c r="B528" s="18" t="s">
        <v>191</v>
      </c>
      <c r="C528" s="18" t="s">
        <v>215</v>
      </c>
      <c r="D528" s="9" t="s">
        <v>223</v>
      </c>
      <c r="E528" s="18" t="s">
        <v>162</v>
      </c>
      <c r="F528" s="18"/>
      <c r="G528" s="16">
        <f t="shared" si="192"/>
        <v>87</v>
      </c>
      <c r="H528" s="16">
        <f t="shared" si="192"/>
        <v>0</v>
      </c>
      <c r="I528" s="12">
        <f t="shared" si="174"/>
        <v>87</v>
      </c>
      <c r="J528" s="16">
        <f t="shared" si="192"/>
        <v>87</v>
      </c>
      <c r="K528" s="16">
        <f t="shared" si="192"/>
        <v>87</v>
      </c>
    </row>
    <row r="529" spans="1:11">
      <c r="A529" s="17" t="s">
        <v>16</v>
      </c>
      <c r="B529" s="18" t="s">
        <v>191</v>
      </c>
      <c r="C529" s="18" t="s">
        <v>215</v>
      </c>
      <c r="D529" s="9" t="s">
        <v>223</v>
      </c>
      <c r="E529" s="18" t="s">
        <v>162</v>
      </c>
      <c r="F529" s="18" t="s">
        <v>17</v>
      </c>
      <c r="G529" s="64">
        <f>'[1]Бюджет 2025 г 1 чтение'!$H$650</f>
        <v>87</v>
      </c>
      <c r="H529" s="64">
        <f>'[4]Поправки февраль'!$I$659</f>
        <v>0</v>
      </c>
      <c r="I529" s="12">
        <f t="shared" si="174"/>
        <v>87</v>
      </c>
      <c r="J529" s="22">
        <f>'[1]Бюджет 2025 г 1 чтение'!$I$650</f>
        <v>87</v>
      </c>
      <c r="K529" s="22">
        <f>'[1]Бюджет 2025 г 1 чтение'!$J$650</f>
        <v>87</v>
      </c>
    </row>
    <row r="530" spans="1:11" ht="75" customHeight="1">
      <c r="A530" s="159" t="s">
        <v>514</v>
      </c>
      <c r="B530" s="18" t="s">
        <v>191</v>
      </c>
      <c r="C530" s="18" t="s">
        <v>215</v>
      </c>
      <c r="D530" s="9" t="s">
        <v>224</v>
      </c>
      <c r="E530" s="18"/>
      <c r="F530" s="18"/>
      <c r="G530" s="16">
        <f t="shared" ref="G530:K530" si="193">G534+G531</f>
        <v>162.5</v>
      </c>
      <c r="H530" s="16">
        <f t="shared" si="193"/>
        <v>37.5</v>
      </c>
      <c r="I530" s="12">
        <f t="shared" si="174"/>
        <v>200</v>
      </c>
      <c r="J530" s="16">
        <f t="shared" si="193"/>
        <v>162.5</v>
      </c>
      <c r="K530" s="16">
        <f t="shared" si="193"/>
        <v>162.4</v>
      </c>
    </row>
    <row r="531" spans="1:11" ht="23.25" customHeight="1">
      <c r="A531" s="68" t="s">
        <v>184</v>
      </c>
      <c r="B531" s="18" t="s">
        <v>191</v>
      </c>
      <c r="C531" s="18" t="s">
        <v>215</v>
      </c>
      <c r="D531" s="9" t="s">
        <v>224</v>
      </c>
      <c r="E531" s="18" t="s">
        <v>45</v>
      </c>
      <c r="F531" s="18"/>
      <c r="G531" s="16">
        <f t="shared" ref="G531:K532" si="194">G532</f>
        <v>50</v>
      </c>
      <c r="H531" s="16">
        <f t="shared" si="194"/>
        <v>37.5</v>
      </c>
      <c r="I531" s="12">
        <f t="shared" si="174"/>
        <v>87.5</v>
      </c>
      <c r="J531" s="16">
        <f t="shared" si="194"/>
        <v>50</v>
      </c>
      <c r="K531" s="16">
        <f t="shared" si="194"/>
        <v>50</v>
      </c>
    </row>
    <row r="532" spans="1:11" ht="27.75" customHeight="1">
      <c r="A532" s="68" t="s">
        <v>172</v>
      </c>
      <c r="B532" s="18" t="s">
        <v>191</v>
      </c>
      <c r="C532" s="18" t="s">
        <v>215</v>
      </c>
      <c r="D532" s="9" t="s">
        <v>224</v>
      </c>
      <c r="E532" s="18" t="s">
        <v>53</v>
      </c>
      <c r="F532" s="18"/>
      <c r="G532" s="16">
        <f t="shared" si="194"/>
        <v>50</v>
      </c>
      <c r="H532" s="16">
        <f t="shared" si="194"/>
        <v>37.5</v>
      </c>
      <c r="I532" s="12">
        <f t="shared" si="174"/>
        <v>87.5</v>
      </c>
      <c r="J532" s="16">
        <f t="shared" si="194"/>
        <v>50</v>
      </c>
      <c r="K532" s="16">
        <f t="shared" si="194"/>
        <v>50</v>
      </c>
    </row>
    <row r="533" spans="1:11" ht="12.75" customHeight="1">
      <c r="A533" s="44" t="s">
        <v>16</v>
      </c>
      <c r="B533" s="18" t="s">
        <v>191</v>
      </c>
      <c r="C533" s="18" t="s">
        <v>215</v>
      </c>
      <c r="D533" s="9" t="s">
        <v>224</v>
      </c>
      <c r="E533" s="18" t="s">
        <v>53</v>
      </c>
      <c r="F533" s="18" t="s">
        <v>17</v>
      </c>
      <c r="G533" s="130">
        <f>'[1]Бюджет 2025 г 1 чтение'!$H$410</f>
        <v>50</v>
      </c>
      <c r="H533" s="130">
        <f>'[5]Поправки июнь'!$I$418</f>
        <v>37.5</v>
      </c>
      <c r="I533" s="12">
        <f t="shared" si="174"/>
        <v>87.5</v>
      </c>
      <c r="J533" s="22">
        <f>'[1]Бюджет 2025 г 1 чтение'!$I$410</f>
        <v>50</v>
      </c>
      <c r="K533" s="22">
        <f>'[1]Бюджет 2025 г 1 чтение'!$J$410</f>
        <v>50</v>
      </c>
    </row>
    <row r="534" spans="1:11">
      <c r="A534" s="60" t="s">
        <v>122</v>
      </c>
      <c r="B534" s="18" t="s">
        <v>191</v>
      </c>
      <c r="C534" s="18" t="s">
        <v>215</v>
      </c>
      <c r="D534" s="9" t="s">
        <v>224</v>
      </c>
      <c r="E534" s="18" t="s">
        <v>123</v>
      </c>
      <c r="F534" s="18"/>
      <c r="G534" s="16">
        <f t="shared" ref="G534:K535" si="195">G535</f>
        <v>112.5</v>
      </c>
      <c r="H534" s="16">
        <f t="shared" si="195"/>
        <v>0</v>
      </c>
      <c r="I534" s="12">
        <f t="shared" si="174"/>
        <v>112.5</v>
      </c>
      <c r="J534" s="16">
        <f t="shared" si="195"/>
        <v>112.5</v>
      </c>
      <c r="K534" s="16">
        <f t="shared" si="195"/>
        <v>112.4</v>
      </c>
    </row>
    <row r="535" spans="1:11">
      <c r="A535" s="60" t="s">
        <v>161</v>
      </c>
      <c r="B535" s="18" t="s">
        <v>191</v>
      </c>
      <c r="C535" s="18" t="s">
        <v>215</v>
      </c>
      <c r="D535" s="9" t="s">
        <v>224</v>
      </c>
      <c r="E535" s="18" t="s">
        <v>162</v>
      </c>
      <c r="F535" s="18"/>
      <c r="G535" s="16">
        <f t="shared" si="195"/>
        <v>112.5</v>
      </c>
      <c r="H535" s="16">
        <f t="shared" si="195"/>
        <v>0</v>
      </c>
      <c r="I535" s="12">
        <f t="shared" si="174"/>
        <v>112.5</v>
      </c>
      <c r="J535" s="16">
        <f t="shared" si="195"/>
        <v>112.5</v>
      </c>
      <c r="K535" s="16">
        <f t="shared" si="195"/>
        <v>112.4</v>
      </c>
    </row>
    <row r="536" spans="1:11">
      <c r="A536" s="17" t="s">
        <v>16</v>
      </c>
      <c r="B536" s="18" t="s">
        <v>191</v>
      </c>
      <c r="C536" s="18" t="s">
        <v>215</v>
      </c>
      <c r="D536" s="9" t="s">
        <v>224</v>
      </c>
      <c r="E536" s="18" t="s">
        <v>162</v>
      </c>
      <c r="F536" s="18" t="s">
        <v>17</v>
      </c>
      <c r="G536" s="147">
        <f>'[1]Бюджет 2025 г 1 чтение'!$H$634</f>
        <v>112.5</v>
      </c>
      <c r="H536" s="147">
        <f>'[4]Поправки февраль'!$I$643</f>
        <v>0</v>
      </c>
      <c r="I536" s="12">
        <f t="shared" si="174"/>
        <v>112.5</v>
      </c>
      <c r="J536" s="19">
        <f>'[1]Бюджет 2025 г 1 чтение'!$I$634</f>
        <v>112.5</v>
      </c>
      <c r="K536" s="19">
        <f>'[1]Бюджет 2025 г 1 чтение'!$J$634</f>
        <v>112.4</v>
      </c>
    </row>
    <row r="537" spans="1:11" ht="24.75" customHeight="1">
      <c r="A537" s="159" t="s">
        <v>515</v>
      </c>
      <c r="B537" s="18" t="s">
        <v>191</v>
      </c>
      <c r="C537" s="18" t="s">
        <v>215</v>
      </c>
      <c r="D537" s="9" t="s">
        <v>225</v>
      </c>
      <c r="E537" s="18"/>
      <c r="F537" s="18"/>
      <c r="G537" s="16">
        <f t="shared" ref="G537:K537" si="196">G541+G538</f>
        <v>294.10000000000002</v>
      </c>
      <c r="H537" s="16">
        <f t="shared" si="196"/>
        <v>0</v>
      </c>
      <c r="I537" s="12">
        <f t="shared" si="174"/>
        <v>294.10000000000002</v>
      </c>
      <c r="J537" s="16">
        <f t="shared" si="196"/>
        <v>230</v>
      </c>
      <c r="K537" s="16">
        <f t="shared" si="196"/>
        <v>230</v>
      </c>
    </row>
    <row r="538" spans="1:11" ht="24.75" customHeight="1">
      <c r="A538" s="68" t="s">
        <v>184</v>
      </c>
      <c r="B538" s="18" t="s">
        <v>191</v>
      </c>
      <c r="C538" s="18" t="s">
        <v>215</v>
      </c>
      <c r="D538" s="9" t="s">
        <v>225</v>
      </c>
      <c r="E538" s="18" t="s">
        <v>45</v>
      </c>
      <c r="F538" s="18"/>
      <c r="G538" s="16">
        <f t="shared" ref="G538:K539" si="197">G539</f>
        <v>104.1</v>
      </c>
      <c r="H538" s="16">
        <f t="shared" si="197"/>
        <v>0</v>
      </c>
      <c r="I538" s="12">
        <f t="shared" si="174"/>
        <v>104.1</v>
      </c>
      <c r="J538" s="16">
        <f t="shared" si="197"/>
        <v>40</v>
      </c>
      <c r="K538" s="16">
        <f t="shared" si="197"/>
        <v>40</v>
      </c>
    </row>
    <row r="539" spans="1:11" ht="25.5" customHeight="1">
      <c r="A539" s="68" t="s">
        <v>172</v>
      </c>
      <c r="B539" s="18" t="s">
        <v>191</v>
      </c>
      <c r="C539" s="18" t="s">
        <v>215</v>
      </c>
      <c r="D539" s="9" t="s">
        <v>225</v>
      </c>
      <c r="E539" s="18" t="s">
        <v>53</v>
      </c>
      <c r="F539" s="18"/>
      <c r="G539" s="16">
        <f t="shared" si="197"/>
        <v>104.1</v>
      </c>
      <c r="H539" s="16">
        <f t="shared" si="197"/>
        <v>0</v>
      </c>
      <c r="I539" s="12">
        <f t="shared" si="174"/>
        <v>104.1</v>
      </c>
      <c r="J539" s="16">
        <f t="shared" si="197"/>
        <v>40</v>
      </c>
      <c r="K539" s="16">
        <f t="shared" si="197"/>
        <v>40</v>
      </c>
    </row>
    <row r="540" spans="1:11" ht="13.5" customHeight="1">
      <c r="A540" s="44" t="s">
        <v>16</v>
      </c>
      <c r="B540" s="18" t="s">
        <v>191</v>
      </c>
      <c r="C540" s="18" t="s">
        <v>215</v>
      </c>
      <c r="D540" s="9" t="s">
        <v>225</v>
      </c>
      <c r="E540" s="18" t="s">
        <v>53</v>
      </c>
      <c r="F540" s="18" t="s">
        <v>17</v>
      </c>
      <c r="G540" s="130">
        <f>'[1]Бюджет 2025 г 1 чтение'!$H$414</f>
        <v>104.1</v>
      </c>
      <c r="H540" s="130">
        <f>'[4]Поправки февраль'!$I$422</f>
        <v>0</v>
      </c>
      <c r="I540" s="12">
        <f t="shared" si="174"/>
        <v>104.1</v>
      </c>
      <c r="J540" s="22">
        <f>'[1]Бюджет 2025 г 1 чтение'!$I$414</f>
        <v>40</v>
      </c>
      <c r="K540" s="22">
        <f>'[1]Бюджет 2025 г 1 чтение'!$J$414</f>
        <v>40</v>
      </c>
    </row>
    <row r="541" spans="1:11">
      <c r="A541" s="60" t="s">
        <v>122</v>
      </c>
      <c r="B541" s="18" t="s">
        <v>191</v>
      </c>
      <c r="C541" s="18" t="s">
        <v>215</v>
      </c>
      <c r="D541" s="9" t="s">
        <v>225</v>
      </c>
      <c r="E541" s="18" t="s">
        <v>123</v>
      </c>
      <c r="F541" s="18"/>
      <c r="G541" s="16">
        <f t="shared" ref="G541:K542" si="198">G542</f>
        <v>190</v>
      </c>
      <c r="H541" s="16">
        <f t="shared" si="198"/>
        <v>0</v>
      </c>
      <c r="I541" s="12">
        <f t="shared" ref="I541:I604" si="199">G541+H541</f>
        <v>190</v>
      </c>
      <c r="J541" s="16">
        <f t="shared" si="198"/>
        <v>190</v>
      </c>
      <c r="K541" s="16">
        <f t="shared" si="198"/>
        <v>190</v>
      </c>
    </row>
    <row r="542" spans="1:11" ht="12.75" customHeight="1">
      <c r="A542" s="60" t="s">
        <v>161</v>
      </c>
      <c r="B542" s="18" t="s">
        <v>191</v>
      </c>
      <c r="C542" s="18" t="s">
        <v>215</v>
      </c>
      <c r="D542" s="9" t="s">
        <v>225</v>
      </c>
      <c r="E542" s="18" t="s">
        <v>162</v>
      </c>
      <c r="F542" s="18"/>
      <c r="G542" s="16">
        <f t="shared" si="198"/>
        <v>190</v>
      </c>
      <c r="H542" s="16">
        <f t="shared" si="198"/>
        <v>0</v>
      </c>
      <c r="I542" s="12">
        <f t="shared" si="199"/>
        <v>190</v>
      </c>
      <c r="J542" s="16">
        <f t="shared" si="198"/>
        <v>190</v>
      </c>
      <c r="K542" s="16">
        <f t="shared" si="198"/>
        <v>190</v>
      </c>
    </row>
    <row r="543" spans="1:11">
      <c r="A543" s="17" t="s">
        <v>16</v>
      </c>
      <c r="B543" s="18" t="s">
        <v>191</v>
      </c>
      <c r="C543" s="18" t="s">
        <v>215</v>
      </c>
      <c r="D543" s="9" t="s">
        <v>225</v>
      </c>
      <c r="E543" s="18" t="s">
        <v>162</v>
      </c>
      <c r="F543" s="18" t="s">
        <v>17</v>
      </c>
      <c r="G543" s="130">
        <f>'[1]Бюджет 2025 г 1 чтение'!$H$642</f>
        <v>190</v>
      </c>
      <c r="H543" s="130">
        <f>'[4]Поправки февраль'!$I$651</f>
        <v>0</v>
      </c>
      <c r="I543" s="12">
        <f t="shared" si="199"/>
        <v>190</v>
      </c>
      <c r="J543" s="22">
        <f>'[1]Бюджет 2025 г 1 чтение'!$I$642</f>
        <v>190</v>
      </c>
      <c r="K543" s="22">
        <f>'[1]Бюджет 2025 г 1 чтение'!$J$642</f>
        <v>190</v>
      </c>
    </row>
    <row r="544" spans="1:11" ht="76.5" customHeight="1">
      <c r="A544" s="119" t="s">
        <v>700</v>
      </c>
      <c r="B544" s="28" t="s">
        <v>191</v>
      </c>
      <c r="C544" s="28" t="s">
        <v>215</v>
      </c>
      <c r="D544" s="120" t="s">
        <v>529</v>
      </c>
      <c r="E544" s="28"/>
      <c r="F544" s="28"/>
      <c r="G544" s="16">
        <f>G546</f>
        <v>1000</v>
      </c>
      <c r="H544" s="16">
        <f>H546</f>
        <v>0</v>
      </c>
      <c r="I544" s="12">
        <f t="shared" si="199"/>
        <v>1000</v>
      </c>
      <c r="J544" s="16">
        <f t="shared" ref="J544:K544" si="200">J546</f>
        <v>700</v>
      </c>
      <c r="K544" s="16">
        <f t="shared" si="200"/>
        <v>1000</v>
      </c>
    </row>
    <row r="545" spans="1:15" ht="15.75" customHeight="1">
      <c r="A545" s="119" t="s">
        <v>133</v>
      </c>
      <c r="B545" s="28" t="s">
        <v>191</v>
      </c>
      <c r="C545" s="28" t="s">
        <v>215</v>
      </c>
      <c r="D545" s="120" t="s">
        <v>530</v>
      </c>
      <c r="E545" s="28"/>
      <c r="F545" s="28"/>
      <c r="G545" s="16">
        <f>G546</f>
        <v>1000</v>
      </c>
      <c r="H545" s="16">
        <f>H546</f>
        <v>0</v>
      </c>
      <c r="I545" s="12">
        <f t="shared" si="199"/>
        <v>1000</v>
      </c>
      <c r="J545" s="16">
        <f t="shared" ref="J545:K545" si="201">J546</f>
        <v>700</v>
      </c>
      <c r="K545" s="16">
        <f t="shared" si="201"/>
        <v>1000</v>
      </c>
    </row>
    <row r="546" spans="1:15" ht="22.5" customHeight="1">
      <c r="A546" s="68" t="s">
        <v>184</v>
      </c>
      <c r="B546" s="24" t="s">
        <v>191</v>
      </c>
      <c r="C546" s="24" t="s">
        <v>215</v>
      </c>
      <c r="D546" s="121" t="s">
        <v>530</v>
      </c>
      <c r="E546" s="24" t="s">
        <v>45</v>
      </c>
      <c r="F546" s="24"/>
      <c r="G546" s="16">
        <f t="shared" ref="G546:K547" si="202">G547</f>
        <v>1000</v>
      </c>
      <c r="H546" s="16">
        <f t="shared" si="202"/>
        <v>0</v>
      </c>
      <c r="I546" s="12">
        <f t="shared" si="199"/>
        <v>1000</v>
      </c>
      <c r="J546" s="16">
        <f t="shared" si="202"/>
        <v>700</v>
      </c>
      <c r="K546" s="16">
        <f t="shared" si="202"/>
        <v>1000</v>
      </c>
    </row>
    <row r="547" spans="1:15" ht="21.75" customHeight="1">
      <c r="A547" s="68" t="s">
        <v>155</v>
      </c>
      <c r="B547" s="24" t="s">
        <v>191</v>
      </c>
      <c r="C547" s="24" t="s">
        <v>215</v>
      </c>
      <c r="D547" s="121" t="s">
        <v>530</v>
      </c>
      <c r="E547" s="24" t="s">
        <v>53</v>
      </c>
      <c r="F547" s="24"/>
      <c r="G547" s="16">
        <f t="shared" si="202"/>
        <v>1000</v>
      </c>
      <c r="H547" s="16">
        <f t="shared" si="202"/>
        <v>0</v>
      </c>
      <c r="I547" s="12">
        <f t="shared" si="199"/>
        <v>1000</v>
      </c>
      <c r="J547" s="16">
        <f t="shared" si="202"/>
        <v>700</v>
      </c>
      <c r="K547" s="16">
        <f t="shared" si="202"/>
        <v>1000</v>
      </c>
    </row>
    <row r="548" spans="1:15">
      <c r="A548" s="17" t="s">
        <v>16</v>
      </c>
      <c r="B548" s="24" t="s">
        <v>191</v>
      </c>
      <c r="C548" s="24" t="s">
        <v>215</v>
      </c>
      <c r="D548" s="121" t="s">
        <v>530</v>
      </c>
      <c r="E548" s="24" t="s">
        <v>53</v>
      </c>
      <c r="F548" s="24" t="s">
        <v>17</v>
      </c>
      <c r="G548" s="19">
        <f>'[1]Бюджет 2025 г 1 чтение'!$H$455</f>
        <v>1000</v>
      </c>
      <c r="H548" s="19">
        <f>'[4]Поправки февраль'!$I$463</f>
        <v>0</v>
      </c>
      <c r="I548" s="12">
        <f t="shared" si="199"/>
        <v>1000</v>
      </c>
      <c r="J548" s="20">
        <f>'[1]Бюджет 2025 г 1 чтение'!$I$455</f>
        <v>700</v>
      </c>
      <c r="K548" s="26">
        <f>'[1]Бюджет 2025 г 1 чтение'!$J$455</f>
        <v>1000</v>
      </c>
    </row>
    <row r="549" spans="1:15" ht="28.5" customHeight="1">
      <c r="A549" s="161" t="s">
        <v>650</v>
      </c>
      <c r="B549" s="24" t="s">
        <v>191</v>
      </c>
      <c r="C549" s="24" t="s">
        <v>662</v>
      </c>
      <c r="D549" s="134"/>
      <c r="E549" s="134" t="s">
        <v>658</v>
      </c>
      <c r="F549" s="134"/>
      <c r="G549" s="19">
        <f>G550</f>
        <v>20813.099999999999</v>
      </c>
      <c r="H549" s="19">
        <f>H550</f>
        <v>0</v>
      </c>
      <c r="I549" s="12">
        <f t="shared" si="199"/>
        <v>20813.099999999999</v>
      </c>
      <c r="J549" s="20"/>
      <c r="K549" s="26"/>
    </row>
    <row r="550" spans="1:15" ht="38.25">
      <c r="A550" s="156" t="s">
        <v>651</v>
      </c>
      <c r="B550" s="113" t="s">
        <v>191</v>
      </c>
      <c r="C550" s="113" t="s">
        <v>662</v>
      </c>
      <c r="D550" s="113" t="s">
        <v>203</v>
      </c>
      <c r="E550" s="113"/>
      <c r="F550" s="113"/>
      <c r="G550" s="154">
        <f>G551+G555+G560</f>
        <v>20813.099999999999</v>
      </c>
      <c r="H550" s="154">
        <f>H551+H555+H560</f>
        <v>0</v>
      </c>
      <c r="I550" s="185">
        <f t="shared" si="199"/>
        <v>20813.099999999999</v>
      </c>
      <c r="J550" s="154">
        <f t="shared" ref="J550:K550" si="203">J551+J555+J560</f>
        <v>0</v>
      </c>
      <c r="K550" s="154">
        <f t="shared" si="203"/>
        <v>0</v>
      </c>
      <c r="L550" s="186"/>
      <c r="M550" s="186"/>
      <c r="N550" s="186"/>
      <c r="O550" s="186"/>
    </row>
    <row r="551" spans="1:15" ht="51">
      <c r="A551" s="156" t="s">
        <v>652</v>
      </c>
      <c r="B551" s="113" t="s">
        <v>191</v>
      </c>
      <c r="C551" s="113" t="s">
        <v>662</v>
      </c>
      <c r="D551" s="211" t="s">
        <v>205</v>
      </c>
      <c r="E551" s="113"/>
      <c r="F551" s="113"/>
      <c r="G551" s="154">
        <f t="shared" ref="G551:H553" si="204">G552</f>
        <v>3469.1</v>
      </c>
      <c r="H551" s="154">
        <f t="shared" si="204"/>
        <v>0</v>
      </c>
      <c r="I551" s="185">
        <f t="shared" si="199"/>
        <v>3469.1</v>
      </c>
      <c r="J551" s="154">
        <f t="shared" ref="J551:K553" si="205">J552</f>
        <v>0</v>
      </c>
      <c r="K551" s="154">
        <f t="shared" si="205"/>
        <v>0</v>
      </c>
      <c r="L551" s="186"/>
      <c r="M551" s="186"/>
      <c r="N551" s="186"/>
      <c r="O551" s="186"/>
    </row>
    <row r="552" spans="1:15" ht="51">
      <c r="A552" s="156" t="s">
        <v>653</v>
      </c>
      <c r="B552" s="113" t="s">
        <v>191</v>
      </c>
      <c r="C552" s="113" t="s">
        <v>662</v>
      </c>
      <c r="D552" s="211" t="s">
        <v>659</v>
      </c>
      <c r="E552" s="113" t="s">
        <v>209</v>
      </c>
      <c r="F552" s="113"/>
      <c r="G552" s="154">
        <f t="shared" si="204"/>
        <v>3469.1</v>
      </c>
      <c r="H552" s="154">
        <f t="shared" si="204"/>
        <v>0</v>
      </c>
      <c r="I552" s="185">
        <f t="shared" si="199"/>
        <v>3469.1</v>
      </c>
      <c r="J552" s="154">
        <f t="shared" si="205"/>
        <v>0</v>
      </c>
      <c r="K552" s="154">
        <f t="shared" si="205"/>
        <v>0</v>
      </c>
      <c r="L552" s="186"/>
      <c r="M552" s="186"/>
      <c r="N552" s="186"/>
      <c r="O552" s="186"/>
    </row>
    <row r="553" spans="1:15" ht="36">
      <c r="A553" s="174" t="s">
        <v>434</v>
      </c>
      <c r="B553" s="113" t="s">
        <v>191</v>
      </c>
      <c r="C553" s="113" t="s">
        <v>662</v>
      </c>
      <c r="D553" s="211" t="s">
        <v>659</v>
      </c>
      <c r="E553" s="113" t="s">
        <v>435</v>
      </c>
      <c r="F553" s="113"/>
      <c r="G553" s="154">
        <f t="shared" si="204"/>
        <v>3469.1</v>
      </c>
      <c r="H553" s="154">
        <f t="shared" si="204"/>
        <v>0</v>
      </c>
      <c r="I553" s="185">
        <f t="shared" si="199"/>
        <v>3469.1</v>
      </c>
      <c r="J553" s="154">
        <f t="shared" si="205"/>
        <v>0</v>
      </c>
      <c r="K553" s="154">
        <f t="shared" si="205"/>
        <v>0</v>
      </c>
      <c r="L553" s="186"/>
      <c r="M553" s="186"/>
      <c r="N553" s="186"/>
      <c r="O553" s="186"/>
    </row>
    <row r="554" spans="1:15">
      <c r="A554" s="174" t="s">
        <v>210</v>
      </c>
      <c r="B554" s="113" t="s">
        <v>191</v>
      </c>
      <c r="C554" s="113" t="s">
        <v>662</v>
      </c>
      <c r="D554" s="211" t="s">
        <v>659</v>
      </c>
      <c r="E554" s="113" t="s">
        <v>211</v>
      </c>
      <c r="F554" s="113" t="s">
        <v>17</v>
      </c>
      <c r="G554" s="154">
        <v>3469.1</v>
      </c>
      <c r="H554" s="154">
        <v>0</v>
      </c>
      <c r="I554" s="185">
        <f t="shared" si="199"/>
        <v>3469.1</v>
      </c>
      <c r="J554" s="155">
        <f>'[1]Бюджет 2025 г 1 чтение'!$I$432</f>
        <v>0</v>
      </c>
      <c r="K554" s="190">
        <f>'[1]Бюджет 2025 г 1 чтение'!$J$432</f>
        <v>0</v>
      </c>
      <c r="L554" s="186"/>
      <c r="M554" s="186"/>
      <c r="N554" s="186"/>
      <c r="O554" s="186"/>
    </row>
    <row r="555" spans="1:15">
      <c r="A555" s="162" t="s">
        <v>16</v>
      </c>
      <c r="B555" s="24" t="s">
        <v>191</v>
      </c>
      <c r="C555" s="24" t="s">
        <v>662</v>
      </c>
      <c r="D555" s="121"/>
      <c r="E555" s="24"/>
      <c r="F555" s="24"/>
      <c r="G555" s="19">
        <f t="shared" ref="G555:H558" si="206">G556</f>
        <v>1561</v>
      </c>
      <c r="H555" s="19">
        <f t="shared" si="206"/>
        <v>0</v>
      </c>
      <c r="I555" s="12">
        <f t="shared" si="199"/>
        <v>1561</v>
      </c>
      <c r="J555" s="19">
        <f t="shared" ref="J555:K558" si="207">J556</f>
        <v>0</v>
      </c>
      <c r="K555" s="19">
        <f t="shared" si="207"/>
        <v>0</v>
      </c>
    </row>
    <row r="556" spans="1:15" ht="51">
      <c r="A556" s="106" t="s">
        <v>654</v>
      </c>
      <c r="B556" s="24" t="s">
        <v>191</v>
      </c>
      <c r="C556" s="24" t="s">
        <v>662</v>
      </c>
      <c r="D556" s="9" t="s">
        <v>660</v>
      </c>
      <c r="E556" s="134"/>
      <c r="F556" s="134"/>
      <c r="G556" s="19">
        <f t="shared" si="206"/>
        <v>1561</v>
      </c>
      <c r="H556" s="19">
        <f t="shared" si="206"/>
        <v>0</v>
      </c>
      <c r="I556" s="12">
        <f t="shared" si="199"/>
        <v>1561</v>
      </c>
      <c r="J556" s="19">
        <f t="shared" si="207"/>
        <v>0</v>
      </c>
      <c r="K556" s="19">
        <f t="shared" si="207"/>
        <v>0</v>
      </c>
    </row>
    <row r="557" spans="1:15" ht="36">
      <c r="A557" s="68" t="s">
        <v>434</v>
      </c>
      <c r="B557" s="24" t="s">
        <v>191</v>
      </c>
      <c r="C557" s="24" t="s">
        <v>662</v>
      </c>
      <c r="D557" s="9" t="s">
        <v>660</v>
      </c>
      <c r="E557" s="24" t="s">
        <v>209</v>
      </c>
      <c r="F557" s="24"/>
      <c r="G557" s="19">
        <f t="shared" si="206"/>
        <v>1561</v>
      </c>
      <c r="H557" s="19">
        <f t="shared" si="206"/>
        <v>0</v>
      </c>
      <c r="I557" s="12">
        <f t="shared" si="199"/>
        <v>1561</v>
      </c>
      <c r="J557" s="19">
        <f t="shared" si="207"/>
        <v>0</v>
      </c>
      <c r="K557" s="19">
        <f t="shared" si="207"/>
        <v>0</v>
      </c>
    </row>
    <row r="558" spans="1:15">
      <c r="A558" s="68" t="s">
        <v>210</v>
      </c>
      <c r="B558" s="24" t="s">
        <v>191</v>
      </c>
      <c r="C558" s="24" t="s">
        <v>662</v>
      </c>
      <c r="D558" s="9" t="s">
        <v>660</v>
      </c>
      <c r="E558" s="24" t="s">
        <v>435</v>
      </c>
      <c r="F558" s="24"/>
      <c r="G558" s="19">
        <f t="shared" si="206"/>
        <v>1561</v>
      </c>
      <c r="H558" s="19">
        <f t="shared" si="206"/>
        <v>0</v>
      </c>
      <c r="I558" s="12">
        <f t="shared" si="199"/>
        <v>1561</v>
      </c>
      <c r="J558" s="19">
        <f t="shared" si="207"/>
        <v>0</v>
      </c>
      <c r="K558" s="19">
        <f t="shared" si="207"/>
        <v>0</v>
      </c>
    </row>
    <row r="559" spans="1:15">
      <c r="A559" s="162" t="s">
        <v>655</v>
      </c>
      <c r="B559" s="24" t="s">
        <v>191</v>
      </c>
      <c r="C559" s="24" t="s">
        <v>662</v>
      </c>
      <c r="D559" s="9" t="s">
        <v>660</v>
      </c>
      <c r="E559" s="24" t="s">
        <v>211</v>
      </c>
      <c r="F559" s="24" t="s">
        <v>10</v>
      </c>
      <c r="G559" s="16">
        <v>1561</v>
      </c>
      <c r="H559" s="16">
        <v>0</v>
      </c>
      <c r="I559" s="12">
        <f t="shared" si="199"/>
        <v>1561</v>
      </c>
      <c r="J559" s="20">
        <f>'[1]Бюджет 2025 г 1 чтение'!$I$436</f>
        <v>0</v>
      </c>
      <c r="K559" s="26">
        <f>'[1]Бюджет 2025 г 1 чтение'!$J$436</f>
        <v>0</v>
      </c>
    </row>
    <row r="560" spans="1:15" ht="63.75">
      <c r="A560" s="106" t="s">
        <v>656</v>
      </c>
      <c r="B560" s="24" t="s">
        <v>191</v>
      </c>
      <c r="C560" s="24" t="s">
        <v>662</v>
      </c>
      <c r="D560" s="9" t="s">
        <v>661</v>
      </c>
      <c r="E560" s="134"/>
      <c r="F560" s="134"/>
      <c r="G560" s="19">
        <f t="shared" ref="G560:H562" si="208">G561</f>
        <v>15783</v>
      </c>
      <c r="H560" s="19">
        <f t="shared" si="208"/>
        <v>0</v>
      </c>
      <c r="I560" s="12">
        <f t="shared" si="199"/>
        <v>15783</v>
      </c>
      <c r="J560" s="19">
        <f t="shared" ref="J560:K562" si="209">J561</f>
        <v>0</v>
      </c>
      <c r="K560" s="19">
        <f t="shared" si="209"/>
        <v>0</v>
      </c>
    </row>
    <row r="561" spans="1:14" ht="36">
      <c r="A561" s="68" t="s">
        <v>434</v>
      </c>
      <c r="B561" s="24" t="s">
        <v>191</v>
      </c>
      <c r="C561" s="24" t="s">
        <v>662</v>
      </c>
      <c r="D561" s="9" t="s">
        <v>661</v>
      </c>
      <c r="E561" s="24" t="s">
        <v>209</v>
      </c>
      <c r="F561" s="24"/>
      <c r="G561" s="19">
        <f t="shared" si="208"/>
        <v>15783</v>
      </c>
      <c r="H561" s="19">
        <f t="shared" si="208"/>
        <v>0</v>
      </c>
      <c r="I561" s="12">
        <f t="shared" si="199"/>
        <v>15783</v>
      </c>
      <c r="J561" s="19">
        <f t="shared" si="209"/>
        <v>0</v>
      </c>
      <c r="K561" s="19">
        <f t="shared" si="209"/>
        <v>0</v>
      </c>
    </row>
    <row r="562" spans="1:14">
      <c r="A562" s="68" t="s">
        <v>210</v>
      </c>
      <c r="B562" s="24" t="s">
        <v>191</v>
      </c>
      <c r="C562" s="24" t="s">
        <v>662</v>
      </c>
      <c r="D562" s="9" t="s">
        <v>661</v>
      </c>
      <c r="E562" s="24" t="s">
        <v>435</v>
      </c>
      <c r="F562" s="24"/>
      <c r="G562" s="19">
        <f t="shared" si="208"/>
        <v>15783</v>
      </c>
      <c r="H562" s="19">
        <f t="shared" si="208"/>
        <v>0</v>
      </c>
      <c r="I562" s="12">
        <f t="shared" si="199"/>
        <v>15783</v>
      </c>
      <c r="J562" s="19">
        <f t="shared" si="209"/>
        <v>0</v>
      </c>
      <c r="K562" s="19">
        <f t="shared" si="209"/>
        <v>0</v>
      </c>
    </row>
    <row r="563" spans="1:14">
      <c r="A563" s="162" t="s">
        <v>657</v>
      </c>
      <c r="B563" s="24" t="s">
        <v>191</v>
      </c>
      <c r="C563" s="24" t="s">
        <v>662</v>
      </c>
      <c r="D563" s="9" t="s">
        <v>661</v>
      </c>
      <c r="E563" s="24" t="s">
        <v>211</v>
      </c>
      <c r="F563" s="24" t="s">
        <v>11</v>
      </c>
      <c r="G563" s="19">
        <v>15783</v>
      </c>
      <c r="H563" s="19">
        <v>0</v>
      </c>
      <c r="I563" s="12">
        <f t="shared" si="199"/>
        <v>15783</v>
      </c>
      <c r="J563" s="20">
        <f>'[1]Бюджет 2025 г 1 чтение'!$I$440</f>
        <v>0</v>
      </c>
      <c r="K563" s="26">
        <f>'[1]Бюджет 2025 г 1 чтение'!$J$440</f>
        <v>0</v>
      </c>
    </row>
    <row r="564" spans="1:14" ht="21">
      <c r="A564" s="163" t="s">
        <v>229</v>
      </c>
      <c r="B564" s="24" t="s">
        <v>230</v>
      </c>
      <c r="C564" s="24" t="s">
        <v>231</v>
      </c>
      <c r="D564" s="9" t="s">
        <v>232</v>
      </c>
      <c r="E564" s="24"/>
      <c r="F564" s="24"/>
      <c r="G564" s="16">
        <f t="shared" ref="G564:J567" si="210">G565+G566+G567</f>
        <v>0</v>
      </c>
      <c r="H564" s="16">
        <f t="shared" si="210"/>
        <v>0</v>
      </c>
      <c r="I564" s="12">
        <f t="shared" si="199"/>
        <v>0</v>
      </c>
      <c r="J564" s="16">
        <f t="shared" si="210"/>
        <v>0</v>
      </c>
      <c r="K564" s="26"/>
    </row>
    <row r="565" spans="1:14" ht="83.45" hidden="1" customHeight="1">
      <c r="A565" s="162" t="s">
        <v>639</v>
      </c>
      <c r="B565" s="24" t="s">
        <v>230</v>
      </c>
      <c r="C565" s="24" t="s">
        <v>231</v>
      </c>
      <c r="D565" s="9" t="s">
        <v>233</v>
      </c>
      <c r="E565" s="24"/>
      <c r="F565" s="24"/>
      <c r="G565" s="16">
        <f t="shared" si="210"/>
        <v>0</v>
      </c>
      <c r="H565" s="16">
        <f t="shared" si="210"/>
        <v>0</v>
      </c>
      <c r="I565" s="12">
        <f t="shared" si="199"/>
        <v>0</v>
      </c>
      <c r="J565" s="16">
        <f t="shared" si="210"/>
        <v>0</v>
      </c>
      <c r="K565" s="26"/>
    </row>
    <row r="566" spans="1:14" ht="33.75" hidden="1">
      <c r="A566" s="162" t="s">
        <v>234</v>
      </c>
      <c r="B566" s="24" t="s">
        <v>230</v>
      </c>
      <c r="C566" s="24" t="s">
        <v>231</v>
      </c>
      <c r="D566" s="9" t="s">
        <v>235</v>
      </c>
      <c r="E566" s="24" t="s">
        <v>45</v>
      </c>
      <c r="F566" s="24"/>
      <c r="G566" s="16">
        <f t="shared" si="210"/>
        <v>0</v>
      </c>
      <c r="H566" s="16">
        <f t="shared" si="210"/>
        <v>0</v>
      </c>
      <c r="I566" s="12">
        <f t="shared" si="199"/>
        <v>0</v>
      </c>
      <c r="J566" s="16">
        <f t="shared" si="210"/>
        <v>0</v>
      </c>
      <c r="K566" s="26"/>
    </row>
    <row r="567" spans="1:14" hidden="1">
      <c r="A567" s="162" t="s">
        <v>236</v>
      </c>
      <c r="B567" s="24" t="s">
        <v>230</v>
      </c>
      <c r="C567" s="24" t="s">
        <v>231</v>
      </c>
      <c r="D567" s="9" t="s">
        <v>237</v>
      </c>
      <c r="E567" s="24" t="s">
        <v>53</v>
      </c>
      <c r="F567" s="24"/>
      <c r="G567" s="16">
        <f t="shared" si="210"/>
        <v>0</v>
      </c>
      <c r="H567" s="16">
        <f t="shared" si="210"/>
        <v>0</v>
      </c>
      <c r="I567" s="12">
        <f t="shared" si="199"/>
        <v>0</v>
      </c>
      <c r="J567" s="16">
        <f t="shared" si="210"/>
        <v>0</v>
      </c>
      <c r="K567" s="26"/>
    </row>
    <row r="568" spans="1:14" hidden="1">
      <c r="A568" s="162" t="s">
        <v>16</v>
      </c>
      <c r="B568" s="24" t="s">
        <v>230</v>
      </c>
      <c r="C568" s="24" t="s">
        <v>231</v>
      </c>
      <c r="D568" s="9" t="s">
        <v>238</v>
      </c>
      <c r="E568" s="24" t="s">
        <v>53</v>
      </c>
      <c r="F568" s="24" t="s">
        <v>17</v>
      </c>
      <c r="G568" s="19"/>
      <c r="H568" s="19"/>
      <c r="I568" s="12">
        <f t="shared" si="199"/>
        <v>0</v>
      </c>
      <c r="J568" s="20"/>
      <c r="K568" s="26"/>
    </row>
    <row r="569" spans="1:14" hidden="1">
      <c r="A569" s="162" t="s">
        <v>18</v>
      </c>
      <c r="B569" s="24" t="s">
        <v>230</v>
      </c>
      <c r="C569" s="24" t="s">
        <v>231</v>
      </c>
      <c r="D569" s="9" t="s">
        <v>239</v>
      </c>
      <c r="E569" s="24" t="s">
        <v>53</v>
      </c>
      <c r="F569" s="24" t="s">
        <v>10</v>
      </c>
      <c r="G569" s="19"/>
      <c r="H569" s="19"/>
      <c r="I569" s="12">
        <f t="shared" si="199"/>
        <v>0</v>
      </c>
      <c r="J569" s="20"/>
      <c r="K569" s="26"/>
    </row>
    <row r="570" spans="1:14" hidden="1">
      <c r="A570" s="57" t="s">
        <v>240</v>
      </c>
      <c r="B570" s="24" t="s">
        <v>230</v>
      </c>
      <c r="C570" s="24" t="s">
        <v>231</v>
      </c>
      <c r="D570" s="9" t="s">
        <v>241</v>
      </c>
      <c r="E570" s="24" t="s">
        <v>53</v>
      </c>
      <c r="F570" s="24" t="s">
        <v>11</v>
      </c>
      <c r="G570" s="19"/>
      <c r="H570" s="19"/>
      <c r="I570" s="12">
        <f t="shared" si="199"/>
        <v>0</v>
      </c>
      <c r="J570" s="20"/>
      <c r="K570" s="26"/>
    </row>
    <row r="571" spans="1:14">
      <c r="A571" s="205" t="s">
        <v>242</v>
      </c>
      <c r="B571" s="14" t="s">
        <v>243</v>
      </c>
      <c r="C571" s="14"/>
      <c r="D571" s="14"/>
      <c r="E571" s="14"/>
      <c r="F571" s="14"/>
      <c r="G571" s="15">
        <f>G572+G573+G574+G575</f>
        <v>212871.4</v>
      </c>
      <c r="H571" s="15">
        <f>H572+H573+H574+H575</f>
        <v>2444.1999999999998</v>
      </c>
      <c r="I571" s="12">
        <f t="shared" si="199"/>
        <v>215315.6</v>
      </c>
      <c r="J571" s="15">
        <f t="shared" ref="J571:K571" si="211">J572+J573+J574+J575</f>
        <v>200727.30000000002</v>
      </c>
      <c r="K571" s="15">
        <f t="shared" si="211"/>
        <v>199797.2</v>
      </c>
      <c r="L571" s="109">
        <f>G576+G631+G836+G918+G980</f>
        <v>212871.4</v>
      </c>
      <c r="M571" s="109">
        <f>J576+J631+J836+J918+J980</f>
        <v>200727.3</v>
      </c>
      <c r="N571" s="109">
        <f>K576+K631+K836+K918+K980</f>
        <v>199797.2</v>
      </c>
    </row>
    <row r="572" spans="1:14">
      <c r="A572" s="13" t="s">
        <v>16</v>
      </c>
      <c r="B572" s="14" t="s">
        <v>243</v>
      </c>
      <c r="C572" s="14"/>
      <c r="D572" s="14"/>
      <c r="E572" s="14"/>
      <c r="F572" s="14" t="s">
        <v>17</v>
      </c>
      <c r="G572" s="15">
        <f>G591++G595+G600+G604+G652+G657+G661+G665+G669+G687+G691+G736+G847+G903+G926+G935+G941+G947+G953+G965+G1009+G1020+G741+G749+G681+G648+G917+G907+G873+G673+G756+G859+G861+G863+G865+G868+G617+G622+G626+G630+G775+G780+G784+G788+G792+G796+G800+G804+G816+G851+G855+G888+G892+G896+G970+G979+G988+G997</f>
        <v>83392.89999999998</v>
      </c>
      <c r="H572" s="15">
        <f>H591++H595+H600+H604+H652+H657+H661+H665+H669+H687+H691+H736+H847+H903+H926+H935+H941+H947+H953+H965+H1009+H1020+H741+H749+H681+H648+H917+H907+H873+H673+H756+H859+H861+H863+H865+H868+H617+H622+H626+H630+H775+H780+H784+H788+H792+H796+H800+H804+H816+H851+H855+H888+H892+H896+H970+H979+H988+H997</f>
        <v>2444.1999999999998</v>
      </c>
      <c r="I572" s="12">
        <f t="shared" si="199"/>
        <v>85837.099999999977</v>
      </c>
      <c r="J572" s="15">
        <f t="shared" ref="J572:K572" si="212">J591++J595+J600+J604+J652+J657+J661+J665+J669+J687+J691+J736+J847+J903+J926+J935+J941+J947+J953+J965+J1009+J1020+J741+J749+J681+J648+J917+J907+J873+J673+J756+J859+J861+J863+J865+J868+J617+J622+J626+J630+J775+J780+J784+J788+J792+J796+J800+J804+J816+J851+J855+J888+J892+J896+J970+J979+J988+J997</f>
        <v>71565.499999999985</v>
      </c>
      <c r="K572" s="15">
        <f t="shared" si="212"/>
        <v>70780.399999999994</v>
      </c>
    </row>
    <row r="573" spans="1:14">
      <c r="A573" s="13" t="s">
        <v>18</v>
      </c>
      <c r="B573" s="14" t="s">
        <v>243</v>
      </c>
      <c r="C573" s="14"/>
      <c r="D573" s="14"/>
      <c r="E573" s="14"/>
      <c r="F573" s="14" t="s">
        <v>10</v>
      </c>
      <c r="G573" s="15">
        <f>G583+G677+G695+G721+G930+G587+G638+G750+G745+G682+G596+G879+G908+G913+G874+G609+G808+G812+G817++G717+G843+G884+G1017+G822+G835+G704+G830+G699</f>
        <v>111585.9</v>
      </c>
      <c r="H573" s="15">
        <f>H583+H677+H695+H721+H930+H587+H638+H750+H745+H682+H596+H879+H908+H913+H874+H609+H808+H812+H817++H717+H843+H884+H1017+H822+H835+H704+H830+H699</f>
        <v>0</v>
      </c>
      <c r="I573" s="12">
        <f t="shared" si="199"/>
        <v>111585.9</v>
      </c>
      <c r="J573" s="15">
        <f>J583+J677+J695+J721+J930+J587+J638+J750+J745+J682+J596+J879+J908+J913+J874+J609+J808+J812+J817++J717+J843+J884+J1017+J822+J835+J704+J830+J699</f>
        <v>111485.70000000001</v>
      </c>
      <c r="K573" s="15">
        <f>K583+K677+K695+K721+K930+K587+K638+K750+K745+K682+K596+K879+K908+K913+K874+K609+K808+K812+K817++K717+K843+K884+K1017+K822+K835+K704+K830+K699</f>
        <v>111411.80000000002</v>
      </c>
    </row>
    <row r="574" spans="1:14">
      <c r="A574" s="13" t="s">
        <v>19</v>
      </c>
      <c r="B574" s="14" t="s">
        <v>243</v>
      </c>
      <c r="C574" s="14"/>
      <c r="D574" s="14"/>
      <c r="E574" s="14"/>
      <c r="F574" s="14" t="s">
        <v>11</v>
      </c>
      <c r="G574" s="15">
        <f>G729+G683+G909+G1005+G875+G818+G826+G705+G831+G713+G725+G709+G700</f>
        <v>17892.600000000002</v>
      </c>
      <c r="H574" s="15">
        <f>H729+H683+H909+H1005+H875+H818+H826+H705+H831+H713+H725+H709+H700</f>
        <v>0</v>
      </c>
      <c r="I574" s="12">
        <f t="shared" si="199"/>
        <v>17892.600000000002</v>
      </c>
      <c r="J574" s="15">
        <f>J729+J683+J909+J1005+J875+J818+J826+J705+J831+J713+J725+J709+J700</f>
        <v>17676.099999999999</v>
      </c>
      <c r="K574" s="15">
        <f>K729+K683+K909+K1005+K875+K818+K826+K705+K831+K713+K725+K709+K700</f>
        <v>17605</v>
      </c>
    </row>
    <row r="575" spans="1:14">
      <c r="A575" s="13" t="s">
        <v>20</v>
      </c>
      <c r="B575" s="14" t="s">
        <v>243</v>
      </c>
      <c r="C575" s="14"/>
      <c r="D575" s="14"/>
      <c r="E575" s="14"/>
      <c r="F575" s="14" t="s">
        <v>12</v>
      </c>
      <c r="G575" s="15">
        <f t="shared" ref="G575:K575" si="213">G751</f>
        <v>0</v>
      </c>
      <c r="H575" s="15">
        <f t="shared" si="213"/>
        <v>0</v>
      </c>
      <c r="I575" s="12">
        <f t="shared" si="199"/>
        <v>0</v>
      </c>
      <c r="J575" s="15">
        <f t="shared" si="213"/>
        <v>0</v>
      </c>
      <c r="K575" s="15">
        <f t="shared" si="213"/>
        <v>0</v>
      </c>
    </row>
    <row r="576" spans="1:14">
      <c r="A576" s="13" t="s">
        <v>244</v>
      </c>
      <c r="B576" s="14" t="s">
        <v>243</v>
      </c>
      <c r="C576" s="14" t="s">
        <v>245</v>
      </c>
      <c r="D576" s="14"/>
      <c r="E576" s="14"/>
      <c r="F576" s="14"/>
      <c r="G576" s="15">
        <f>G577+G605</f>
        <v>17842.300000000003</v>
      </c>
      <c r="H576" s="15">
        <f>H577+H605</f>
        <v>282</v>
      </c>
      <c r="I576" s="12">
        <f t="shared" si="199"/>
        <v>18124.300000000003</v>
      </c>
      <c r="J576" s="15">
        <f t="shared" ref="J576:K576" si="214">J577+J605</f>
        <v>16821.900000000001</v>
      </c>
      <c r="K576" s="15">
        <f t="shared" si="214"/>
        <v>16580.900000000001</v>
      </c>
      <c r="N576" s="109">
        <f>K614+K619+K623+K627</f>
        <v>0</v>
      </c>
    </row>
    <row r="577" spans="1:14" ht="30" customHeight="1">
      <c r="A577" s="13" t="s">
        <v>246</v>
      </c>
      <c r="B577" s="14" t="s">
        <v>243</v>
      </c>
      <c r="C577" s="14" t="s">
        <v>245</v>
      </c>
      <c r="D577" s="14" t="s">
        <v>247</v>
      </c>
      <c r="E577" s="14"/>
      <c r="F577" s="14"/>
      <c r="G577" s="16">
        <f>G578</f>
        <v>17842.300000000003</v>
      </c>
      <c r="H577" s="16">
        <f>H578</f>
        <v>282</v>
      </c>
      <c r="I577" s="12">
        <f t="shared" si="199"/>
        <v>18124.300000000003</v>
      </c>
      <c r="J577" s="16">
        <f t="shared" ref="J577:K578" si="215">J578</f>
        <v>16821.900000000001</v>
      </c>
      <c r="K577" s="16">
        <f t="shared" si="215"/>
        <v>16580.900000000001</v>
      </c>
      <c r="L577" s="109">
        <f>G577+G631+G837+G919</f>
        <v>199194</v>
      </c>
    </row>
    <row r="578" spans="1:14" ht="37.5" customHeight="1">
      <c r="A578" s="58" t="s">
        <v>248</v>
      </c>
      <c r="B578" s="25" t="s">
        <v>243</v>
      </c>
      <c r="C578" s="25" t="s">
        <v>245</v>
      </c>
      <c r="D578" s="25" t="s">
        <v>249</v>
      </c>
      <c r="E578" s="25"/>
      <c r="F578" s="25"/>
      <c r="G578" s="16">
        <f>G579</f>
        <v>17842.300000000003</v>
      </c>
      <c r="H578" s="16">
        <f>H579</f>
        <v>282</v>
      </c>
      <c r="I578" s="12">
        <f t="shared" si="199"/>
        <v>18124.300000000003</v>
      </c>
      <c r="J578" s="16">
        <f t="shared" si="215"/>
        <v>16821.900000000001</v>
      </c>
      <c r="K578" s="16">
        <f t="shared" si="215"/>
        <v>16580.900000000001</v>
      </c>
      <c r="N578" s="109">
        <f>G571+G1021+G1147+G1271</f>
        <v>234176.6</v>
      </c>
    </row>
    <row r="579" spans="1:14" ht="36" customHeight="1">
      <c r="A579" s="159" t="s">
        <v>250</v>
      </c>
      <c r="B579" s="18" t="s">
        <v>243</v>
      </c>
      <c r="C579" s="18" t="s">
        <v>245</v>
      </c>
      <c r="D579" s="30" t="s">
        <v>251</v>
      </c>
      <c r="E579" s="18"/>
      <c r="F579" s="18"/>
      <c r="G579" s="16">
        <f>G580+G588+G592+G597+G601+G584</f>
        <v>17842.300000000003</v>
      </c>
      <c r="H579" s="16">
        <f>H580+H588+H592+H597+H601+H584</f>
        <v>282</v>
      </c>
      <c r="I579" s="12">
        <f t="shared" si="199"/>
        <v>18124.300000000003</v>
      </c>
      <c r="J579" s="16">
        <f>J580+J588+J592+J597+J601+J584</f>
        <v>16821.900000000001</v>
      </c>
      <c r="K579" s="16">
        <f>K580+K588+K592+K597+K601+K584</f>
        <v>16580.900000000001</v>
      </c>
    </row>
    <row r="580" spans="1:14" ht="63" customHeight="1">
      <c r="A580" s="159" t="s">
        <v>252</v>
      </c>
      <c r="B580" s="18" t="s">
        <v>243</v>
      </c>
      <c r="C580" s="18" t="s">
        <v>245</v>
      </c>
      <c r="D580" s="30" t="s">
        <v>253</v>
      </c>
      <c r="E580" s="18"/>
      <c r="F580" s="18"/>
      <c r="G580" s="16">
        <f t="shared" ref="G580:K582" si="216">G581</f>
        <v>10135.700000000001</v>
      </c>
      <c r="H580" s="16">
        <f t="shared" si="216"/>
        <v>0</v>
      </c>
      <c r="I580" s="12">
        <f t="shared" si="199"/>
        <v>10135.700000000001</v>
      </c>
      <c r="J580" s="16">
        <f t="shared" si="216"/>
        <v>10135.700000000001</v>
      </c>
      <c r="K580" s="16">
        <f t="shared" si="216"/>
        <v>10135.700000000001</v>
      </c>
    </row>
    <row r="581" spans="1:14" ht="36.75" customHeight="1">
      <c r="A581" s="44" t="s">
        <v>382</v>
      </c>
      <c r="B581" s="18" t="s">
        <v>243</v>
      </c>
      <c r="C581" s="18" t="s">
        <v>245</v>
      </c>
      <c r="D581" s="30" t="s">
        <v>253</v>
      </c>
      <c r="E581" s="18" t="s">
        <v>254</v>
      </c>
      <c r="F581" s="18"/>
      <c r="G581" s="16">
        <f t="shared" si="216"/>
        <v>10135.700000000001</v>
      </c>
      <c r="H581" s="16">
        <f t="shared" si="216"/>
        <v>0</v>
      </c>
      <c r="I581" s="12">
        <f t="shared" si="199"/>
        <v>10135.700000000001</v>
      </c>
      <c r="J581" s="16">
        <f t="shared" si="216"/>
        <v>10135.700000000001</v>
      </c>
      <c r="K581" s="16">
        <f t="shared" si="216"/>
        <v>10135.700000000001</v>
      </c>
    </row>
    <row r="582" spans="1:14">
      <c r="A582" s="44" t="s">
        <v>255</v>
      </c>
      <c r="B582" s="18" t="s">
        <v>243</v>
      </c>
      <c r="C582" s="18" t="s">
        <v>245</v>
      </c>
      <c r="D582" s="30" t="s">
        <v>253</v>
      </c>
      <c r="E582" s="18" t="s">
        <v>256</v>
      </c>
      <c r="F582" s="18"/>
      <c r="G582" s="16">
        <f t="shared" si="216"/>
        <v>10135.700000000001</v>
      </c>
      <c r="H582" s="16">
        <f t="shared" si="216"/>
        <v>0</v>
      </c>
      <c r="I582" s="12">
        <f t="shared" si="199"/>
        <v>10135.700000000001</v>
      </c>
      <c r="J582" s="16">
        <f t="shared" si="216"/>
        <v>10135.700000000001</v>
      </c>
      <c r="K582" s="16">
        <f t="shared" si="216"/>
        <v>10135.700000000001</v>
      </c>
    </row>
    <row r="583" spans="1:14">
      <c r="A583" s="44" t="s">
        <v>18</v>
      </c>
      <c r="B583" s="18" t="s">
        <v>243</v>
      </c>
      <c r="C583" s="18" t="s">
        <v>245</v>
      </c>
      <c r="D583" s="30" t="s">
        <v>253</v>
      </c>
      <c r="E583" s="18" t="s">
        <v>256</v>
      </c>
      <c r="F583" s="18" t="s">
        <v>10</v>
      </c>
      <c r="G583" s="64">
        <f>'[3]Бюджет 2025 г 2 чтение'!$H$764</f>
        <v>10135.700000000001</v>
      </c>
      <c r="H583" s="64"/>
      <c r="I583" s="12">
        <f t="shared" si="199"/>
        <v>10135.700000000001</v>
      </c>
      <c r="J583" s="20">
        <f>'[3]Бюджет 2025 г 2 чтение'!$I$764</f>
        <v>10135.700000000001</v>
      </c>
      <c r="K583" s="26">
        <f>'[3]Бюджет 2025 г 2 чтение'!$J$764</f>
        <v>10135.700000000001</v>
      </c>
    </row>
    <row r="584" spans="1:14" ht="59.25" customHeight="1">
      <c r="A584" s="17" t="s">
        <v>257</v>
      </c>
      <c r="B584" s="18" t="s">
        <v>243</v>
      </c>
      <c r="C584" s="18" t="s">
        <v>245</v>
      </c>
      <c r="D584" s="30" t="s">
        <v>258</v>
      </c>
      <c r="E584" s="18"/>
      <c r="F584" s="18"/>
      <c r="G584" s="16">
        <f t="shared" ref="G584:J586" si="217">G585</f>
        <v>0</v>
      </c>
      <c r="H584" s="16">
        <f t="shared" si="217"/>
        <v>0</v>
      </c>
      <c r="I584" s="12">
        <f t="shared" si="199"/>
        <v>0</v>
      </c>
      <c r="J584" s="16">
        <f t="shared" si="217"/>
        <v>0</v>
      </c>
      <c r="K584" s="26"/>
    </row>
    <row r="585" spans="1:14" ht="36">
      <c r="A585" s="44" t="s">
        <v>259</v>
      </c>
      <c r="B585" s="18" t="s">
        <v>243</v>
      </c>
      <c r="C585" s="18" t="s">
        <v>245</v>
      </c>
      <c r="D585" s="30" t="s">
        <v>258</v>
      </c>
      <c r="E585" s="18" t="s">
        <v>254</v>
      </c>
      <c r="F585" s="18"/>
      <c r="G585" s="16">
        <f t="shared" si="217"/>
        <v>0</v>
      </c>
      <c r="H585" s="16">
        <f t="shared" si="217"/>
        <v>0</v>
      </c>
      <c r="I585" s="12">
        <f t="shared" si="199"/>
        <v>0</v>
      </c>
      <c r="J585" s="16">
        <f t="shared" si="217"/>
        <v>0</v>
      </c>
      <c r="K585" s="26"/>
    </row>
    <row r="586" spans="1:14">
      <c r="A586" s="44" t="s">
        <v>255</v>
      </c>
      <c r="B586" s="18" t="s">
        <v>243</v>
      </c>
      <c r="C586" s="18" t="s">
        <v>245</v>
      </c>
      <c r="D586" s="30" t="s">
        <v>258</v>
      </c>
      <c r="E586" s="18" t="s">
        <v>256</v>
      </c>
      <c r="F586" s="18"/>
      <c r="G586" s="16">
        <f t="shared" si="217"/>
        <v>0</v>
      </c>
      <c r="H586" s="16">
        <f t="shared" si="217"/>
        <v>0</v>
      </c>
      <c r="I586" s="12">
        <f t="shared" si="199"/>
        <v>0</v>
      </c>
      <c r="J586" s="16">
        <f t="shared" si="217"/>
        <v>0</v>
      </c>
      <c r="K586" s="26"/>
    </row>
    <row r="587" spans="1:14">
      <c r="A587" s="44" t="s">
        <v>18</v>
      </c>
      <c r="B587" s="18" t="s">
        <v>243</v>
      </c>
      <c r="C587" s="18" t="s">
        <v>245</v>
      </c>
      <c r="D587" s="30" t="s">
        <v>258</v>
      </c>
      <c r="E587" s="18" t="s">
        <v>256</v>
      </c>
      <c r="F587" s="18" t="s">
        <v>10</v>
      </c>
      <c r="G587" s="19"/>
      <c r="H587" s="19"/>
      <c r="I587" s="12">
        <f t="shared" si="199"/>
        <v>0</v>
      </c>
      <c r="J587" s="20"/>
      <c r="K587" s="26"/>
    </row>
    <row r="588" spans="1:14" ht="25.5" customHeight="1">
      <c r="A588" s="44" t="s">
        <v>260</v>
      </c>
      <c r="B588" s="18" t="s">
        <v>243</v>
      </c>
      <c r="C588" s="18" t="s">
        <v>245</v>
      </c>
      <c r="D588" s="30" t="s">
        <v>261</v>
      </c>
      <c r="E588" s="18" t="s">
        <v>64</v>
      </c>
      <c r="F588" s="18"/>
      <c r="G588" s="16">
        <f t="shared" ref="G588:K590" si="218">G589</f>
        <v>1592.6</v>
      </c>
      <c r="H588" s="16">
        <f t="shared" si="218"/>
        <v>282</v>
      </c>
      <c r="I588" s="12">
        <f t="shared" si="199"/>
        <v>1874.6</v>
      </c>
      <c r="J588" s="16">
        <f t="shared" si="218"/>
        <v>795</v>
      </c>
      <c r="K588" s="16">
        <f t="shared" si="218"/>
        <v>710</v>
      </c>
    </row>
    <row r="589" spans="1:14" ht="36">
      <c r="A589" s="44" t="s">
        <v>306</v>
      </c>
      <c r="B589" s="18" t="s">
        <v>243</v>
      </c>
      <c r="C589" s="18" t="s">
        <v>245</v>
      </c>
      <c r="D589" s="30" t="s">
        <v>261</v>
      </c>
      <c r="E589" s="18" t="s">
        <v>262</v>
      </c>
      <c r="F589" s="18"/>
      <c r="G589" s="16">
        <f t="shared" si="218"/>
        <v>1592.6</v>
      </c>
      <c r="H589" s="16">
        <f t="shared" si="218"/>
        <v>282</v>
      </c>
      <c r="I589" s="12">
        <f t="shared" si="199"/>
        <v>1874.6</v>
      </c>
      <c r="J589" s="16">
        <f t="shared" si="218"/>
        <v>795</v>
      </c>
      <c r="K589" s="16">
        <f t="shared" si="218"/>
        <v>710</v>
      </c>
    </row>
    <row r="590" spans="1:14">
      <c r="A590" s="44" t="s">
        <v>255</v>
      </c>
      <c r="B590" s="18" t="s">
        <v>243</v>
      </c>
      <c r="C590" s="18" t="s">
        <v>245</v>
      </c>
      <c r="D590" s="30" t="s">
        <v>261</v>
      </c>
      <c r="E590" s="18" t="s">
        <v>256</v>
      </c>
      <c r="F590" s="18"/>
      <c r="G590" s="16">
        <f t="shared" si="218"/>
        <v>1592.6</v>
      </c>
      <c r="H590" s="16">
        <f t="shared" si="218"/>
        <v>282</v>
      </c>
      <c r="I590" s="12">
        <f t="shared" si="199"/>
        <v>1874.6</v>
      </c>
      <c r="J590" s="16">
        <f t="shared" si="218"/>
        <v>795</v>
      </c>
      <c r="K590" s="16">
        <f t="shared" si="218"/>
        <v>710</v>
      </c>
    </row>
    <row r="591" spans="1:14" s="222" customFormat="1">
      <c r="A591" s="223" t="s">
        <v>16</v>
      </c>
      <c r="B591" s="224" t="s">
        <v>243</v>
      </c>
      <c r="C591" s="224" t="s">
        <v>245</v>
      </c>
      <c r="D591" s="225" t="s">
        <v>261</v>
      </c>
      <c r="E591" s="224" t="s">
        <v>256</v>
      </c>
      <c r="F591" s="224" t="s">
        <v>17</v>
      </c>
      <c r="G591" s="218">
        <v>1592.6</v>
      </c>
      <c r="H591" s="218">
        <f>'[5]Поправки июнь'!$I$789</f>
        <v>282</v>
      </c>
      <c r="I591" s="219">
        <f t="shared" si="199"/>
        <v>1874.6</v>
      </c>
      <c r="J591" s="220">
        <f>'[1]Бюджет 2025 г 1 чтение'!$I$780</f>
        <v>795</v>
      </c>
      <c r="K591" s="218">
        <f>'[1]Бюджет 2025 г 1 чтение'!$J$780</f>
        <v>710</v>
      </c>
    </row>
    <row r="592" spans="1:14" ht="25.5">
      <c r="A592" s="48" t="s">
        <v>263</v>
      </c>
      <c r="B592" s="18" t="s">
        <v>243</v>
      </c>
      <c r="C592" s="18" t="s">
        <v>245</v>
      </c>
      <c r="D592" s="37" t="s">
        <v>264</v>
      </c>
      <c r="E592" s="18"/>
      <c r="F592" s="18"/>
      <c r="G592" s="16">
        <f t="shared" ref="G592:K593" si="219">G593</f>
        <v>4320</v>
      </c>
      <c r="H592" s="16">
        <f t="shared" si="219"/>
        <v>0</v>
      </c>
      <c r="I592" s="12">
        <f t="shared" si="199"/>
        <v>4320</v>
      </c>
      <c r="J592" s="16">
        <f t="shared" si="219"/>
        <v>4134.2</v>
      </c>
      <c r="K592" s="16">
        <f t="shared" si="219"/>
        <v>4134.2</v>
      </c>
    </row>
    <row r="593" spans="1:11" ht="36.75" customHeight="1">
      <c r="A593" s="48" t="s">
        <v>306</v>
      </c>
      <c r="B593" s="18" t="s">
        <v>243</v>
      </c>
      <c r="C593" s="18" t="s">
        <v>245</v>
      </c>
      <c r="D593" s="37" t="s">
        <v>264</v>
      </c>
      <c r="E593" s="18" t="s">
        <v>254</v>
      </c>
      <c r="F593" s="18"/>
      <c r="G593" s="16">
        <f t="shared" si="219"/>
        <v>4320</v>
      </c>
      <c r="H593" s="16">
        <f t="shared" si="219"/>
        <v>0</v>
      </c>
      <c r="I593" s="12">
        <f t="shared" si="199"/>
        <v>4320</v>
      </c>
      <c r="J593" s="16">
        <f t="shared" si="219"/>
        <v>4134.2</v>
      </c>
      <c r="K593" s="16">
        <f t="shared" si="219"/>
        <v>4134.2</v>
      </c>
    </row>
    <row r="594" spans="1:11" ht="14.25" customHeight="1">
      <c r="A594" s="48" t="s">
        <v>255</v>
      </c>
      <c r="B594" s="18" t="s">
        <v>243</v>
      </c>
      <c r="C594" s="18" t="s">
        <v>245</v>
      </c>
      <c r="D594" s="37" t="s">
        <v>264</v>
      </c>
      <c r="E594" s="18" t="s">
        <v>256</v>
      </c>
      <c r="F594" s="18"/>
      <c r="G594" s="16">
        <f t="shared" ref="G594:K594" si="220">G595+G596</f>
        <v>4320</v>
      </c>
      <c r="H594" s="16">
        <f t="shared" si="220"/>
        <v>0</v>
      </c>
      <c r="I594" s="12">
        <f t="shared" si="199"/>
        <v>4320</v>
      </c>
      <c r="J594" s="16">
        <f t="shared" si="220"/>
        <v>4134.2</v>
      </c>
      <c r="K594" s="16">
        <f t="shared" si="220"/>
        <v>4134.2</v>
      </c>
    </row>
    <row r="595" spans="1:11">
      <c r="A595" s="48" t="s">
        <v>16</v>
      </c>
      <c r="B595" s="18" t="s">
        <v>243</v>
      </c>
      <c r="C595" s="18" t="s">
        <v>245</v>
      </c>
      <c r="D595" s="37" t="s">
        <v>264</v>
      </c>
      <c r="E595" s="18" t="s">
        <v>256</v>
      </c>
      <c r="F595" s="18" t="s">
        <v>17</v>
      </c>
      <c r="G595" s="19">
        <f>'[1]Бюджет 2025 г 1 чтение'!$H$771</f>
        <v>4320</v>
      </c>
      <c r="H595" s="19"/>
      <c r="I595" s="12">
        <f t="shared" si="199"/>
        <v>4320</v>
      </c>
      <c r="J595" s="20">
        <f>'[1]Бюджет 2025 г 1 чтение'!$I$771</f>
        <v>4134.2</v>
      </c>
      <c r="K595" s="19">
        <f>'[1]Бюджет 2025 г 1 чтение'!$J$771</f>
        <v>4134.2</v>
      </c>
    </row>
    <row r="596" spans="1:11">
      <c r="A596" s="48" t="s">
        <v>18</v>
      </c>
      <c r="B596" s="18" t="s">
        <v>243</v>
      </c>
      <c r="C596" s="18" t="s">
        <v>245</v>
      </c>
      <c r="D596" s="37" t="s">
        <v>264</v>
      </c>
      <c r="E596" s="18" t="s">
        <v>256</v>
      </c>
      <c r="F596" s="18" t="s">
        <v>10</v>
      </c>
      <c r="G596" s="19"/>
      <c r="H596" s="19"/>
      <c r="I596" s="12">
        <f t="shared" si="199"/>
        <v>0</v>
      </c>
      <c r="J596" s="20"/>
      <c r="K596" s="26"/>
    </row>
    <row r="597" spans="1:11" ht="12" customHeight="1">
      <c r="A597" s="48" t="s">
        <v>265</v>
      </c>
      <c r="B597" s="18" t="s">
        <v>243</v>
      </c>
      <c r="C597" s="18" t="s">
        <v>245</v>
      </c>
      <c r="D597" s="37" t="s">
        <v>266</v>
      </c>
      <c r="E597" s="18"/>
      <c r="F597" s="18"/>
      <c r="G597" s="16">
        <f t="shared" ref="G597:K599" si="221">G598</f>
        <v>1600</v>
      </c>
      <c r="H597" s="16">
        <f t="shared" si="221"/>
        <v>0</v>
      </c>
      <c r="I597" s="12">
        <f t="shared" si="199"/>
        <v>1600</v>
      </c>
      <c r="J597" s="16">
        <f t="shared" si="221"/>
        <v>1536</v>
      </c>
      <c r="K597" s="16">
        <f t="shared" si="221"/>
        <v>1380</v>
      </c>
    </row>
    <row r="598" spans="1:11" ht="35.25" customHeight="1">
      <c r="A598" s="48" t="s">
        <v>306</v>
      </c>
      <c r="B598" s="18" t="s">
        <v>243</v>
      </c>
      <c r="C598" s="18" t="s">
        <v>245</v>
      </c>
      <c r="D598" s="37" t="s">
        <v>266</v>
      </c>
      <c r="E598" s="18" t="s">
        <v>254</v>
      </c>
      <c r="F598" s="18"/>
      <c r="G598" s="16">
        <f t="shared" si="221"/>
        <v>1600</v>
      </c>
      <c r="H598" s="16">
        <f t="shared" si="221"/>
        <v>0</v>
      </c>
      <c r="I598" s="12">
        <f t="shared" si="199"/>
        <v>1600</v>
      </c>
      <c r="J598" s="16">
        <f t="shared" si="221"/>
        <v>1536</v>
      </c>
      <c r="K598" s="16">
        <f t="shared" si="221"/>
        <v>1380</v>
      </c>
    </row>
    <row r="599" spans="1:11">
      <c r="A599" s="48" t="s">
        <v>255</v>
      </c>
      <c r="B599" s="18" t="s">
        <v>243</v>
      </c>
      <c r="C599" s="18" t="s">
        <v>245</v>
      </c>
      <c r="D599" s="37" t="s">
        <v>266</v>
      </c>
      <c r="E599" s="18" t="s">
        <v>256</v>
      </c>
      <c r="F599" s="18"/>
      <c r="G599" s="16">
        <f t="shared" si="221"/>
        <v>1600</v>
      </c>
      <c r="H599" s="16">
        <f t="shared" si="221"/>
        <v>0</v>
      </c>
      <c r="I599" s="12">
        <f t="shared" si="199"/>
        <v>1600</v>
      </c>
      <c r="J599" s="16">
        <f t="shared" si="221"/>
        <v>1536</v>
      </c>
      <c r="K599" s="16">
        <f t="shared" si="221"/>
        <v>1380</v>
      </c>
    </row>
    <row r="600" spans="1:11">
      <c r="A600" s="48" t="s">
        <v>16</v>
      </c>
      <c r="B600" s="18" t="s">
        <v>243</v>
      </c>
      <c r="C600" s="18" t="s">
        <v>245</v>
      </c>
      <c r="D600" s="37" t="s">
        <v>266</v>
      </c>
      <c r="E600" s="18" t="s">
        <v>256</v>
      </c>
      <c r="F600" s="18" t="s">
        <v>17</v>
      </c>
      <c r="G600" s="19">
        <f>'[1]Бюджет 2025 г 1 чтение'!$H$776</f>
        <v>1600</v>
      </c>
      <c r="H600" s="19"/>
      <c r="I600" s="12">
        <f t="shared" si="199"/>
        <v>1600</v>
      </c>
      <c r="J600" s="20">
        <f>'[1]Бюджет 2025 г 1 чтение'!$I$776</f>
        <v>1536</v>
      </c>
      <c r="K600" s="19">
        <f>'[1]Бюджет 2025 г 1 чтение'!$J$776</f>
        <v>1380</v>
      </c>
    </row>
    <row r="601" spans="1:11" ht="24">
      <c r="A601" s="59" t="s">
        <v>267</v>
      </c>
      <c r="B601" s="18" t="s">
        <v>243</v>
      </c>
      <c r="C601" s="18" t="s">
        <v>245</v>
      </c>
      <c r="D601" s="30" t="s">
        <v>268</v>
      </c>
      <c r="E601" s="18"/>
      <c r="F601" s="18"/>
      <c r="G601" s="16">
        <f t="shared" ref="G601:K603" si="222">G602</f>
        <v>194</v>
      </c>
      <c r="H601" s="16">
        <f t="shared" si="222"/>
        <v>0</v>
      </c>
      <c r="I601" s="12">
        <f t="shared" si="199"/>
        <v>194</v>
      </c>
      <c r="J601" s="16">
        <f t="shared" si="222"/>
        <v>221</v>
      </c>
      <c r="K601" s="16">
        <f t="shared" si="222"/>
        <v>221</v>
      </c>
    </row>
    <row r="602" spans="1:11" ht="38.25" customHeight="1">
      <c r="A602" s="60" t="s">
        <v>259</v>
      </c>
      <c r="B602" s="18" t="s">
        <v>243</v>
      </c>
      <c r="C602" s="18" t="s">
        <v>245</v>
      </c>
      <c r="D602" s="30" t="s">
        <v>268</v>
      </c>
      <c r="E602" s="18" t="s">
        <v>262</v>
      </c>
      <c r="F602" s="18"/>
      <c r="G602" s="16">
        <f t="shared" si="222"/>
        <v>194</v>
      </c>
      <c r="H602" s="16">
        <f t="shared" si="222"/>
        <v>0</v>
      </c>
      <c r="I602" s="12">
        <f t="shared" si="199"/>
        <v>194</v>
      </c>
      <c r="J602" s="16">
        <f t="shared" si="222"/>
        <v>221</v>
      </c>
      <c r="K602" s="16">
        <f t="shared" si="222"/>
        <v>221</v>
      </c>
    </row>
    <row r="603" spans="1:11" ht="15" customHeight="1">
      <c r="A603" s="60" t="s">
        <v>255</v>
      </c>
      <c r="B603" s="18" t="s">
        <v>243</v>
      </c>
      <c r="C603" s="18" t="s">
        <v>245</v>
      </c>
      <c r="D603" s="30" t="s">
        <v>268</v>
      </c>
      <c r="E603" s="18" t="s">
        <v>256</v>
      </c>
      <c r="F603" s="18"/>
      <c r="G603" s="16">
        <f t="shared" si="222"/>
        <v>194</v>
      </c>
      <c r="H603" s="16">
        <f t="shared" si="222"/>
        <v>0</v>
      </c>
      <c r="I603" s="12">
        <f t="shared" si="199"/>
        <v>194</v>
      </c>
      <c r="J603" s="16">
        <f t="shared" si="222"/>
        <v>221</v>
      </c>
      <c r="K603" s="16">
        <f t="shared" si="222"/>
        <v>221</v>
      </c>
    </row>
    <row r="604" spans="1:11">
      <c r="A604" s="60" t="s">
        <v>16</v>
      </c>
      <c r="B604" s="18" t="s">
        <v>243</v>
      </c>
      <c r="C604" s="18" t="s">
        <v>245</v>
      </c>
      <c r="D604" s="30" t="s">
        <v>268</v>
      </c>
      <c r="E604" s="18" t="s">
        <v>256</v>
      </c>
      <c r="F604" s="18" t="s">
        <v>17</v>
      </c>
      <c r="G604" s="19">
        <v>194</v>
      </c>
      <c r="H604" s="19">
        <v>0</v>
      </c>
      <c r="I604" s="12">
        <f t="shared" si="199"/>
        <v>194</v>
      </c>
      <c r="J604" s="20">
        <f>'[1]Бюджет 2025 г 1 чтение'!$I$784</f>
        <v>221</v>
      </c>
      <c r="K604" s="19">
        <f>'[1]Бюджет 2025 г 1 чтение'!$J$784</f>
        <v>221</v>
      </c>
    </row>
    <row r="605" spans="1:11" ht="27">
      <c r="A605" s="132" t="s">
        <v>25</v>
      </c>
      <c r="B605" s="133" t="s">
        <v>243</v>
      </c>
      <c r="C605" s="133" t="s">
        <v>245</v>
      </c>
      <c r="D605" s="133" t="s">
        <v>249</v>
      </c>
      <c r="E605" s="133"/>
      <c r="F605" s="133"/>
      <c r="G605" s="64">
        <f t="shared" ref="G605:H608" si="223">G606+G614+G619+G623+G627</f>
        <v>0</v>
      </c>
      <c r="H605" s="64">
        <f t="shared" si="223"/>
        <v>0</v>
      </c>
      <c r="I605" s="12">
        <f t="shared" ref="I605:I668" si="224">G605+H605</f>
        <v>0</v>
      </c>
      <c r="J605" s="64">
        <f>J606+J614+J619+J623+J627</f>
        <v>0</v>
      </c>
      <c r="K605" s="64">
        <f>K606+K614+K619+K623+K627</f>
        <v>0</v>
      </c>
    </row>
    <row r="606" spans="1:11" ht="76.5">
      <c r="A606" s="45" t="s">
        <v>252</v>
      </c>
      <c r="B606" s="134" t="s">
        <v>243</v>
      </c>
      <c r="C606" s="134" t="s">
        <v>245</v>
      </c>
      <c r="D606" s="117" t="s">
        <v>579</v>
      </c>
      <c r="E606" s="134"/>
      <c r="F606" s="134"/>
      <c r="G606" s="64">
        <f t="shared" si="223"/>
        <v>0</v>
      </c>
      <c r="H606" s="64">
        <f t="shared" si="223"/>
        <v>0</v>
      </c>
      <c r="I606" s="12">
        <f t="shared" si="224"/>
        <v>0</v>
      </c>
      <c r="J606" s="64">
        <f t="shared" ref="J606:K608" si="225">J607</f>
        <v>0</v>
      </c>
      <c r="K606" s="64">
        <f t="shared" si="225"/>
        <v>0</v>
      </c>
    </row>
    <row r="607" spans="1:11" ht="38.25" hidden="1">
      <c r="A607" s="108" t="s">
        <v>382</v>
      </c>
      <c r="B607" s="134" t="s">
        <v>243</v>
      </c>
      <c r="C607" s="134" t="s">
        <v>245</v>
      </c>
      <c r="D607" s="117" t="s">
        <v>579</v>
      </c>
      <c r="E607" s="134" t="s">
        <v>254</v>
      </c>
      <c r="F607" s="134"/>
      <c r="G607" s="64">
        <f t="shared" si="223"/>
        <v>0</v>
      </c>
      <c r="H607" s="64">
        <f t="shared" si="223"/>
        <v>0</v>
      </c>
      <c r="I607" s="12">
        <f t="shared" si="224"/>
        <v>0</v>
      </c>
      <c r="J607" s="64">
        <f t="shared" si="225"/>
        <v>0</v>
      </c>
      <c r="K607" s="64">
        <f t="shared" si="225"/>
        <v>0</v>
      </c>
    </row>
    <row r="608" spans="1:11" hidden="1">
      <c r="A608" s="108" t="s">
        <v>255</v>
      </c>
      <c r="B608" s="134" t="s">
        <v>243</v>
      </c>
      <c r="C608" s="134" t="s">
        <v>245</v>
      </c>
      <c r="D608" s="117" t="s">
        <v>579</v>
      </c>
      <c r="E608" s="134" t="s">
        <v>256</v>
      </c>
      <c r="F608" s="134"/>
      <c r="G608" s="64">
        <f t="shared" si="223"/>
        <v>0</v>
      </c>
      <c r="H608" s="64">
        <f t="shared" si="223"/>
        <v>0</v>
      </c>
      <c r="I608" s="12">
        <f t="shared" si="224"/>
        <v>0</v>
      </c>
      <c r="J608" s="64">
        <f t="shared" si="225"/>
        <v>0</v>
      </c>
      <c r="K608" s="64">
        <f t="shared" si="225"/>
        <v>0</v>
      </c>
    </row>
    <row r="609" spans="1:11" hidden="1">
      <c r="A609" s="108" t="s">
        <v>18</v>
      </c>
      <c r="B609" s="134" t="s">
        <v>243</v>
      </c>
      <c r="C609" s="134" t="s">
        <v>245</v>
      </c>
      <c r="D609" s="117" t="s">
        <v>579</v>
      </c>
      <c r="E609" s="134" t="s">
        <v>256</v>
      </c>
      <c r="F609" s="134" t="s">
        <v>10</v>
      </c>
      <c r="G609" s="64">
        <f>'[1]Бюджет 2025 г 1 чтение'!$H$789</f>
        <v>0</v>
      </c>
      <c r="H609" s="64"/>
      <c r="I609" s="12">
        <f t="shared" si="224"/>
        <v>0</v>
      </c>
      <c r="J609" s="22">
        <f>'[1]Бюджет 2025 г 1 чтение'!$I$789</f>
        <v>0</v>
      </c>
      <c r="K609" s="22">
        <f>'[1]Бюджет 2025 г 1 чтение'!$J$789</f>
        <v>0</v>
      </c>
    </row>
    <row r="610" spans="1:11" ht="63.75" hidden="1">
      <c r="A610" s="127" t="s">
        <v>257</v>
      </c>
      <c r="B610" s="134" t="s">
        <v>243</v>
      </c>
      <c r="C610" s="134" t="s">
        <v>245</v>
      </c>
      <c r="D610" s="117" t="s">
        <v>258</v>
      </c>
      <c r="E610" s="134"/>
      <c r="F610" s="134"/>
      <c r="G610" s="64"/>
      <c r="H610" s="64"/>
      <c r="I610" s="12">
        <f t="shared" si="224"/>
        <v>0</v>
      </c>
      <c r="J610" s="22"/>
      <c r="K610" s="22"/>
    </row>
    <row r="611" spans="1:11" ht="51" hidden="1">
      <c r="A611" s="108" t="s">
        <v>259</v>
      </c>
      <c r="B611" s="134" t="s">
        <v>243</v>
      </c>
      <c r="C611" s="134" t="s">
        <v>245</v>
      </c>
      <c r="D611" s="117" t="s">
        <v>258</v>
      </c>
      <c r="E611" s="134" t="s">
        <v>254</v>
      </c>
      <c r="F611" s="134"/>
      <c r="G611" s="64"/>
      <c r="H611" s="64"/>
      <c r="I611" s="12">
        <f t="shared" si="224"/>
        <v>0</v>
      </c>
      <c r="J611" s="22"/>
      <c r="K611" s="22"/>
    </row>
    <row r="612" spans="1:11" hidden="1">
      <c r="A612" s="108" t="s">
        <v>255</v>
      </c>
      <c r="B612" s="134" t="s">
        <v>243</v>
      </c>
      <c r="C612" s="134" t="s">
        <v>245</v>
      </c>
      <c r="D612" s="117" t="s">
        <v>258</v>
      </c>
      <c r="E612" s="134" t="s">
        <v>256</v>
      </c>
      <c r="F612" s="134"/>
      <c r="G612" s="64"/>
      <c r="H612" s="64"/>
      <c r="I612" s="12">
        <f t="shared" si="224"/>
        <v>0</v>
      </c>
      <c r="J612" s="22"/>
      <c r="K612" s="22"/>
    </row>
    <row r="613" spans="1:11" hidden="1">
      <c r="A613" s="108" t="s">
        <v>18</v>
      </c>
      <c r="B613" s="134" t="s">
        <v>243</v>
      </c>
      <c r="C613" s="134" t="s">
        <v>245</v>
      </c>
      <c r="D613" s="117" t="s">
        <v>258</v>
      </c>
      <c r="E613" s="134" t="s">
        <v>256</v>
      </c>
      <c r="F613" s="134" t="s">
        <v>10</v>
      </c>
      <c r="G613" s="64"/>
      <c r="H613" s="64"/>
      <c r="I613" s="12">
        <f t="shared" si="224"/>
        <v>0</v>
      </c>
      <c r="J613" s="22"/>
      <c r="K613" s="22"/>
    </row>
    <row r="614" spans="1:11" ht="25.5" hidden="1">
      <c r="A614" s="108" t="s">
        <v>263</v>
      </c>
      <c r="B614" s="134" t="s">
        <v>243</v>
      </c>
      <c r="C614" s="134" t="s">
        <v>245</v>
      </c>
      <c r="D614" s="117" t="s">
        <v>580</v>
      </c>
      <c r="E614" s="134"/>
      <c r="F614" s="134"/>
      <c r="G614" s="64">
        <f t="shared" ref="G614:K615" si="226">G615</f>
        <v>0</v>
      </c>
      <c r="H614" s="64">
        <f t="shared" si="226"/>
        <v>0</v>
      </c>
      <c r="I614" s="12">
        <f t="shared" si="224"/>
        <v>0</v>
      </c>
      <c r="J614" s="64">
        <f t="shared" si="226"/>
        <v>0</v>
      </c>
      <c r="K614" s="64">
        <f t="shared" si="226"/>
        <v>0</v>
      </c>
    </row>
    <row r="615" spans="1:11" ht="38.25" hidden="1">
      <c r="A615" s="108" t="s">
        <v>306</v>
      </c>
      <c r="B615" s="134" t="s">
        <v>243</v>
      </c>
      <c r="C615" s="134" t="s">
        <v>245</v>
      </c>
      <c r="D615" s="117" t="s">
        <v>580</v>
      </c>
      <c r="E615" s="134" t="s">
        <v>254</v>
      </c>
      <c r="F615" s="134"/>
      <c r="G615" s="64">
        <f t="shared" si="226"/>
        <v>0</v>
      </c>
      <c r="H615" s="64">
        <f t="shared" si="226"/>
        <v>0</v>
      </c>
      <c r="I615" s="12">
        <f t="shared" si="224"/>
        <v>0</v>
      </c>
      <c r="J615" s="64">
        <f t="shared" si="226"/>
        <v>0</v>
      </c>
      <c r="K615" s="64">
        <f t="shared" si="226"/>
        <v>0</v>
      </c>
    </row>
    <row r="616" spans="1:11" hidden="1">
      <c r="A616" s="108" t="s">
        <v>255</v>
      </c>
      <c r="B616" s="134" t="s">
        <v>243</v>
      </c>
      <c r="C616" s="134" t="s">
        <v>245</v>
      </c>
      <c r="D616" s="117" t="s">
        <v>580</v>
      </c>
      <c r="E616" s="134" t="s">
        <v>256</v>
      </c>
      <c r="F616" s="134"/>
      <c r="G616" s="64">
        <f>G617</f>
        <v>0</v>
      </c>
      <c r="H616" s="64">
        <f>H617</f>
        <v>0</v>
      </c>
      <c r="I616" s="12">
        <f t="shared" si="224"/>
        <v>0</v>
      </c>
      <c r="J616" s="64">
        <f>J617+J618</f>
        <v>0</v>
      </c>
      <c r="K616" s="64">
        <f>K617+K618</f>
        <v>0</v>
      </c>
    </row>
    <row r="617" spans="1:11" hidden="1">
      <c r="A617" s="108" t="s">
        <v>16</v>
      </c>
      <c r="B617" s="134" t="s">
        <v>243</v>
      </c>
      <c r="C617" s="134" t="s">
        <v>245</v>
      </c>
      <c r="D617" s="117" t="s">
        <v>580</v>
      </c>
      <c r="E617" s="134" t="s">
        <v>256</v>
      </c>
      <c r="F617" s="134" t="s">
        <v>17</v>
      </c>
      <c r="G617" s="64">
        <f>'[1]Бюджет 2025 г 1 чтение'!$H$797</f>
        <v>0</v>
      </c>
      <c r="H617" s="64"/>
      <c r="I617" s="12">
        <f t="shared" si="224"/>
        <v>0</v>
      </c>
      <c r="J617" s="22">
        <f>'[1]Бюджет 2025 г 1 чтение'!$I$797</f>
        <v>0</v>
      </c>
      <c r="K617" s="22">
        <f>'[1]Бюджет 2025 г 1 чтение'!$J$797</f>
        <v>0</v>
      </c>
    </row>
    <row r="618" spans="1:11" hidden="1">
      <c r="A618" s="108" t="s">
        <v>18</v>
      </c>
      <c r="B618" s="134" t="s">
        <v>243</v>
      </c>
      <c r="C618" s="134" t="s">
        <v>245</v>
      </c>
      <c r="D618" s="117" t="s">
        <v>580</v>
      </c>
      <c r="E618" s="134" t="s">
        <v>256</v>
      </c>
      <c r="F618" s="134" t="s">
        <v>10</v>
      </c>
      <c r="G618" s="64"/>
      <c r="H618" s="64"/>
      <c r="I618" s="12">
        <f t="shared" si="224"/>
        <v>0</v>
      </c>
      <c r="J618" s="22"/>
      <c r="K618" s="22"/>
    </row>
    <row r="619" spans="1:11" ht="17.25" hidden="1" customHeight="1">
      <c r="A619" s="108" t="s">
        <v>265</v>
      </c>
      <c r="B619" s="134" t="s">
        <v>243</v>
      </c>
      <c r="C619" s="134" t="s">
        <v>245</v>
      </c>
      <c r="D619" s="117" t="s">
        <v>581</v>
      </c>
      <c r="E619" s="134"/>
      <c r="F619" s="134"/>
      <c r="G619" s="64">
        <f t="shared" ref="G619:K621" si="227">G620</f>
        <v>0</v>
      </c>
      <c r="H619" s="64">
        <f t="shared" si="227"/>
        <v>0</v>
      </c>
      <c r="I619" s="12">
        <f t="shared" si="224"/>
        <v>0</v>
      </c>
      <c r="J619" s="64">
        <f t="shared" si="227"/>
        <v>0</v>
      </c>
      <c r="K619" s="64">
        <f t="shared" si="227"/>
        <v>0</v>
      </c>
    </row>
    <row r="620" spans="1:11" ht="38.25" hidden="1">
      <c r="A620" s="108" t="s">
        <v>306</v>
      </c>
      <c r="B620" s="134" t="s">
        <v>243</v>
      </c>
      <c r="C620" s="134" t="s">
        <v>245</v>
      </c>
      <c r="D620" s="117" t="s">
        <v>581</v>
      </c>
      <c r="E620" s="134" t="s">
        <v>254</v>
      </c>
      <c r="F620" s="134"/>
      <c r="G620" s="64">
        <f t="shared" si="227"/>
        <v>0</v>
      </c>
      <c r="H620" s="64">
        <f t="shared" si="227"/>
        <v>0</v>
      </c>
      <c r="I620" s="12">
        <f t="shared" si="224"/>
        <v>0</v>
      </c>
      <c r="J620" s="64">
        <f t="shared" si="227"/>
        <v>0</v>
      </c>
      <c r="K620" s="64">
        <f t="shared" si="227"/>
        <v>0</v>
      </c>
    </row>
    <row r="621" spans="1:11" hidden="1">
      <c r="A621" s="108" t="s">
        <v>255</v>
      </c>
      <c r="B621" s="134" t="s">
        <v>243</v>
      </c>
      <c r="C621" s="134" t="s">
        <v>245</v>
      </c>
      <c r="D621" s="117" t="s">
        <v>581</v>
      </c>
      <c r="E621" s="134" t="s">
        <v>256</v>
      </c>
      <c r="F621" s="134"/>
      <c r="G621" s="64">
        <f t="shared" si="227"/>
        <v>0</v>
      </c>
      <c r="H621" s="64">
        <f t="shared" si="227"/>
        <v>0</v>
      </c>
      <c r="I621" s="12">
        <f t="shared" si="224"/>
        <v>0</v>
      </c>
      <c r="J621" s="64">
        <f t="shared" si="227"/>
        <v>0</v>
      </c>
      <c r="K621" s="64">
        <f t="shared" si="227"/>
        <v>0</v>
      </c>
    </row>
    <row r="622" spans="1:11" hidden="1">
      <c r="A622" s="108" t="s">
        <v>16</v>
      </c>
      <c r="B622" s="134" t="s">
        <v>243</v>
      </c>
      <c r="C622" s="134" t="s">
        <v>245</v>
      </c>
      <c r="D622" s="117" t="s">
        <v>581</v>
      </c>
      <c r="E622" s="134" t="s">
        <v>256</v>
      </c>
      <c r="F622" s="134" t="s">
        <v>17</v>
      </c>
      <c r="G622" s="64">
        <f>'[1]Бюджет 2025 г 1 чтение'!$H$802</f>
        <v>0</v>
      </c>
      <c r="H622" s="64"/>
      <c r="I622" s="12">
        <f t="shared" si="224"/>
        <v>0</v>
      </c>
      <c r="J622" s="22">
        <f>'[1]Бюджет 2025 г 1 чтение'!$I$802</f>
        <v>0</v>
      </c>
      <c r="K622" s="22">
        <f>'[1]Бюджет 2025 г 1 чтение'!$J$802</f>
        <v>0</v>
      </c>
    </row>
    <row r="623" spans="1:11" ht="25.5" hidden="1">
      <c r="A623" s="108" t="s">
        <v>260</v>
      </c>
      <c r="B623" s="134" t="s">
        <v>243</v>
      </c>
      <c r="C623" s="134" t="s">
        <v>245</v>
      </c>
      <c r="D623" s="117" t="s">
        <v>351</v>
      </c>
      <c r="E623" s="134" t="s">
        <v>64</v>
      </c>
      <c r="F623" s="134"/>
      <c r="G623" s="64">
        <f t="shared" ref="G623:K625" si="228">G624</f>
        <v>0</v>
      </c>
      <c r="H623" s="64">
        <f t="shared" si="228"/>
        <v>0</v>
      </c>
      <c r="I623" s="12">
        <f t="shared" si="224"/>
        <v>0</v>
      </c>
      <c r="J623" s="64">
        <f t="shared" si="228"/>
        <v>0</v>
      </c>
      <c r="K623" s="64">
        <f t="shared" si="228"/>
        <v>0</v>
      </c>
    </row>
    <row r="624" spans="1:11" ht="38.25" hidden="1">
      <c r="A624" s="108" t="s">
        <v>306</v>
      </c>
      <c r="B624" s="134" t="s">
        <v>243</v>
      </c>
      <c r="C624" s="134" t="s">
        <v>245</v>
      </c>
      <c r="D624" s="117" t="s">
        <v>351</v>
      </c>
      <c r="E624" s="134" t="s">
        <v>262</v>
      </c>
      <c r="F624" s="134"/>
      <c r="G624" s="64">
        <f t="shared" si="228"/>
        <v>0</v>
      </c>
      <c r="H624" s="64">
        <f t="shared" si="228"/>
        <v>0</v>
      </c>
      <c r="I624" s="12">
        <f t="shared" si="224"/>
        <v>0</v>
      </c>
      <c r="J624" s="64">
        <f t="shared" si="228"/>
        <v>0</v>
      </c>
      <c r="K624" s="64">
        <f t="shared" si="228"/>
        <v>0</v>
      </c>
    </row>
    <row r="625" spans="1:11" hidden="1">
      <c r="A625" s="108" t="s">
        <v>255</v>
      </c>
      <c r="B625" s="134" t="s">
        <v>243</v>
      </c>
      <c r="C625" s="134" t="s">
        <v>245</v>
      </c>
      <c r="D625" s="117" t="s">
        <v>351</v>
      </c>
      <c r="E625" s="134" t="s">
        <v>256</v>
      </c>
      <c r="F625" s="134"/>
      <c r="G625" s="64">
        <f t="shared" si="228"/>
        <v>0</v>
      </c>
      <c r="H625" s="64">
        <f t="shared" si="228"/>
        <v>0</v>
      </c>
      <c r="I625" s="12">
        <f t="shared" si="224"/>
        <v>0</v>
      </c>
      <c r="J625" s="64">
        <f t="shared" si="228"/>
        <v>0</v>
      </c>
      <c r="K625" s="64">
        <f t="shared" si="228"/>
        <v>0</v>
      </c>
    </row>
    <row r="626" spans="1:11" hidden="1">
      <c r="A626" s="108" t="s">
        <v>16</v>
      </c>
      <c r="B626" s="134" t="s">
        <v>243</v>
      </c>
      <c r="C626" s="134" t="s">
        <v>245</v>
      </c>
      <c r="D626" s="117" t="s">
        <v>351</v>
      </c>
      <c r="E626" s="134" t="s">
        <v>256</v>
      </c>
      <c r="F626" s="134" t="s">
        <v>17</v>
      </c>
      <c r="G626" s="64">
        <f>'[1]Бюджет 2025 г 1 чтение'!$H$806</f>
        <v>0</v>
      </c>
      <c r="H626" s="64"/>
      <c r="I626" s="12">
        <f t="shared" si="224"/>
        <v>0</v>
      </c>
      <c r="J626" s="22">
        <f>'[1]Бюджет 2025 г 1 чтение'!$I$806</f>
        <v>0</v>
      </c>
      <c r="K626" s="22">
        <f>'[1]Бюджет 2025 г 1 чтение'!$J$806</f>
        <v>0</v>
      </c>
    </row>
    <row r="627" spans="1:11" ht="25.5" hidden="1">
      <c r="A627" s="131" t="s">
        <v>267</v>
      </c>
      <c r="B627" s="134" t="s">
        <v>243</v>
      </c>
      <c r="C627" s="134" t="s">
        <v>245</v>
      </c>
      <c r="D627" s="117" t="s">
        <v>582</v>
      </c>
      <c r="E627" s="134"/>
      <c r="F627" s="134"/>
      <c r="G627" s="64">
        <f t="shared" ref="G627:H629" si="229">G628</f>
        <v>0</v>
      </c>
      <c r="H627" s="64">
        <f t="shared" si="229"/>
        <v>0</v>
      </c>
      <c r="I627" s="12">
        <f t="shared" si="224"/>
        <v>0</v>
      </c>
      <c r="J627" s="64">
        <f>J628</f>
        <v>0</v>
      </c>
      <c r="K627" s="64">
        <f>K628</f>
        <v>0</v>
      </c>
    </row>
    <row r="628" spans="1:11" ht="39.75" hidden="1" customHeight="1">
      <c r="A628" s="45" t="s">
        <v>259</v>
      </c>
      <c r="B628" s="134" t="s">
        <v>243</v>
      </c>
      <c r="C628" s="134" t="s">
        <v>245</v>
      </c>
      <c r="D628" s="117" t="s">
        <v>582</v>
      </c>
      <c r="E628" s="134" t="s">
        <v>262</v>
      </c>
      <c r="F628" s="134"/>
      <c r="G628" s="64">
        <f t="shared" si="229"/>
        <v>0</v>
      </c>
      <c r="H628" s="64">
        <f t="shared" si="229"/>
        <v>0</v>
      </c>
      <c r="I628" s="12">
        <f t="shared" si="224"/>
        <v>0</v>
      </c>
      <c r="J628" s="64">
        <f t="shared" ref="J628:K628" si="230">J629</f>
        <v>0</v>
      </c>
      <c r="K628" s="64">
        <f t="shared" si="230"/>
        <v>0</v>
      </c>
    </row>
    <row r="629" spans="1:11" hidden="1">
      <c r="A629" s="45" t="s">
        <v>255</v>
      </c>
      <c r="B629" s="134" t="s">
        <v>243</v>
      </c>
      <c r="C629" s="134" t="s">
        <v>245</v>
      </c>
      <c r="D629" s="117" t="s">
        <v>582</v>
      </c>
      <c r="E629" s="134" t="s">
        <v>256</v>
      </c>
      <c r="F629" s="134"/>
      <c r="G629" s="64">
        <f t="shared" si="229"/>
        <v>0</v>
      </c>
      <c r="H629" s="64">
        <f t="shared" si="229"/>
        <v>0</v>
      </c>
      <c r="I629" s="12">
        <f t="shared" si="224"/>
        <v>0</v>
      </c>
      <c r="J629" s="64">
        <f>J630</f>
        <v>0</v>
      </c>
      <c r="K629" s="64">
        <f>K630</f>
        <v>0</v>
      </c>
    </row>
    <row r="630" spans="1:11" hidden="1">
      <c r="A630" s="45" t="s">
        <v>16</v>
      </c>
      <c r="B630" s="134" t="s">
        <v>243</v>
      </c>
      <c r="C630" s="134" t="s">
        <v>245</v>
      </c>
      <c r="D630" s="117" t="s">
        <v>582</v>
      </c>
      <c r="E630" s="134" t="s">
        <v>256</v>
      </c>
      <c r="F630" s="134" t="s">
        <v>17</v>
      </c>
      <c r="G630" s="64">
        <f>'[1]Бюджет 2025 г 1 чтение'!$H$810</f>
        <v>0</v>
      </c>
      <c r="H630" s="64"/>
      <c r="I630" s="12">
        <f t="shared" si="224"/>
        <v>0</v>
      </c>
      <c r="J630" s="22">
        <f>'[1]Бюджет 2025 г 1 чтение'!$I$810</f>
        <v>0</v>
      </c>
      <c r="K630" s="22">
        <f>'[1]Бюджет 2025 г 1 чтение'!$J$810</f>
        <v>0</v>
      </c>
    </row>
    <row r="631" spans="1:11">
      <c r="A631" s="13" t="s">
        <v>269</v>
      </c>
      <c r="B631" s="14" t="s">
        <v>243</v>
      </c>
      <c r="C631" s="14" t="s">
        <v>270</v>
      </c>
      <c r="D631" s="14"/>
      <c r="E631" s="14"/>
      <c r="F631" s="14"/>
      <c r="G631" s="143">
        <f>G632+G737+G752+G757</f>
        <v>174055.99999999997</v>
      </c>
      <c r="H631" s="143">
        <f>H632+H737+H752+H757</f>
        <v>2157.6999999999998</v>
      </c>
      <c r="I631" s="12">
        <f t="shared" si="224"/>
        <v>176213.69999999998</v>
      </c>
      <c r="J631" s="143">
        <f>J632+J737+J752+J757</f>
        <v>164711.79999999999</v>
      </c>
      <c r="K631" s="143">
        <f>K632+K737+K752+K757</f>
        <v>164805.79999999999</v>
      </c>
    </row>
    <row r="632" spans="1:11" ht="27" customHeight="1">
      <c r="A632" s="13" t="s">
        <v>246</v>
      </c>
      <c r="B632" s="14" t="s">
        <v>243</v>
      </c>
      <c r="C632" s="14" t="s">
        <v>270</v>
      </c>
      <c r="D632" s="14" t="s">
        <v>247</v>
      </c>
      <c r="E632" s="14"/>
      <c r="F632" s="25"/>
      <c r="G632" s="16">
        <f t="shared" ref="G632:K633" si="231">G633</f>
        <v>174055.99999999997</v>
      </c>
      <c r="H632" s="16">
        <f t="shared" si="231"/>
        <v>2157.6999999999998</v>
      </c>
      <c r="I632" s="12">
        <f t="shared" si="224"/>
        <v>176213.69999999998</v>
      </c>
      <c r="J632" s="16">
        <f t="shared" si="231"/>
        <v>164711.79999999999</v>
      </c>
      <c r="K632" s="16">
        <f t="shared" si="231"/>
        <v>164805.79999999999</v>
      </c>
    </row>
    <row r="633" spans="1:11" ht="36.75" customHeight="1">
      <c r="A633" s="13" t="s">
        <v>271</v>
      </c>
      <c r="B633" s="14" t="s">
        <v>243</v>
      </c>
      <c r="C633" s="14" t="s">
        <v>270</v>
      </c>
      <c r="D633" s="32" t="s">
        <v>249</v>
      </c>
      <c r="E633" s="14"/>
      <c r="F633" s="25"/>
      <c r="G633" s="16">
        <f>G634</f>
        <v>174055.99999999997</v>
      </c>
      <c r="H633" s="16">
        <f>H634</f>
        <v>2157.6999999999998</v>
      </c>
      <c r="I633" s="12">
        <f t="shared" si="224"/>
        <v>176213.69999999998</v>
      </c>
      <c r="J633" s="16">
        <f t="shared" si="231"/>
        <v>164711.79999999999</v>
      </c>
      <c r="K633" s="16">
        <f t="shared" si="231"/>
        <v>164805.79999999999</v>
      </c>
    </row>
    <row r="634" spans="1:11" ht="48" customHeight="1">
      <c r="A634" s="33" t="s">
        <v>559</v>
      </c>
      <c r="B634" s="34" t="s">
        <v>243</v>
      </c>
      <c r="C634" s="34" t="s">
        <v>270</v>
      </c>
      <c r="D634" s="35" t="s">
        <v>272</v>
      </c>
      <c r="E634" s="34"/>
      <c r="F634" s="34"/>
      <c r="G634" s="16">
        <f>G635+G639+G649+G653+G658+G662+G666+G674+G684+G688+G692+G718+G645+G726+G678+G670+G714+G701+G710+G722+G706+G696</f>
        <v>174055.99999999997</v>
      </c>
      <c r="H634" s="16">
        <f>H635+H639+H649+H653+H658+H662+H666+H674+H684+H688+H692+H718+H645+H726+H678+H670+H714+H701+H710+H722+H706+H696</f>
        <v>2157.6999999999998</v>
      </c>
      <c r="I634" s="12">
        <f t="shared" si="224"/>
        <v>176213.69999999998</v>
      </c>
      <c r="J634" s="16">
        <f>J635+J639+J649+J653+J658+J662+J666+J674+J684+J688+J692+J718+J645+J726+J678+J670+J714+J701+J710+J722+J706+J696</f>
        <v>164711.79999999999</v>
      </c>
      <c r="K634" s="16">
        <f>K635+K639+K649+K653+K658+K662+K666+K674+K684+K688+K692+K718+K645+K726+K678+K670+K714+K701+K710+K722+K706+K696</f>
        <v>164805.79999999999</v>
      </c>
    </row>
    <row r="635" spans="1:11" ht="50.25" hidden="1" customHeight="1">
      <c r="A635" s="17" t="s">
        <v>257</v>
      </c>
      <c r="B635" s="18" t="s">
        <v>243</v>
      </c>
      <c r="C635" s="18" t="s">
        <v>270</v>
      </c>
      <c r="D635" s="30" t="s">
        <v>273</v>
      </c>
      <c r="E635" s="18"/>
      <c r="F635" s="18"/>
      <c r="G635" s="16">
        <f t="shared" ref="G635:J637" si="232">G636</f>
        <v>0</v>
      </c>
      <c r="H635" s="16">
        <f t="shared" si="232"/>
        <v>0</v>
      </c>
      <c r="I635" s="12">
        <f t="shared" si="224"/>
        <v>0</v>
      </c>
      <c r="J635" s="16">
        <f t="shared" si="232"/>
        <v>0</v>
      </c>
      <c r="K635" s="26"/>
    </row>
    <row r="636" spans="1:11" ht="36" hidden="1" customHeight="1">
      <c r="A636" s="44" t="s">
        <v>259</v>
      </c>
      <c r="B636" s="18" t="s">
        <v>243</v>
      </c>
      <c r="C636" s="18" t="s">
        <v>270</v>
      </c>
      <c r="D636" s="30" t="s">
        <v>273</v>
      </c>
      <c r="E636" s="18" t="s">
        <v>254</v>
      </c>
      <c r="F636" s="18"/>
      <c r="G636" s="16">
        <f t="shared" si="232"/>
        <v>0</v>
      </c>
      <c r="H636" s="16">
        <f t="shared" si="232"/>
        <v>0</v>
      </c>
      <c r="I636" s="12">
        <f t="shared" si="224"/>
        <v>0</v>
      </c>
      <c r="J636" s="16">
        <f t="shared" si="232"/>
        <v>0</v>
      </c>
      <c r="K636" s="26"/>
    </row>
    <row r="637" spans="1:11" hidden="1">
      <c r="A637" s="44" t="s">
        <v>255</v>
      </c>
      <c r="B637" s="18" t="s">
        <v>243</v>
      </c>
      <c r="C637" s="18" t="s">
        <v>270</v>
      </c>
      <c r="D637" s="30" t="s">
        <v>273</v>
      </c>
      <c r="E637" s="18" t="s">
        <v>256</v>
      </c>
      <c r="F637" s="18"/>
      <c r="G637" s="16">
        <f t="shared" si="232"/>
        <v>0</v>
      </c>
      <c r="H637" s="16">
        <f t="shared" si="232"/>
        <v>0</v>
      </c>
      <c r="I637" s="12">
        <f t="shared" si="224"/>
        <v>0</v>
      </c>
      <c r="J637" s="16">
        <f t="shared" si="232"/>
        <v>0</v>
      </c>
      <c r="K637" s="26"/>
    </row>
    <row r="638" spans="1:11" hidden="1">
      <c r="A638" s="44" t="s">
        <v>18</v>
      </c>
      <c r="B638" s="18" t="s">
        <v>243</v>
      </c>
      <c r="C638" s="18" t="s">
        <v>270</v>
      </c>
      <c r="D638" s="30" t="s">
        <v>273</v>
      </c>
      <c r="E638" s="18" t="s">
        <v>256</v>
      </c>
      <c r="F638" s="18" t="s">
        <v>10</v>
      </c>
      <c r="G638" s="19"/>
      <c r="H638" s="19"/>
      <c r="I638" s="12">
        <f t="shared" si="224"/>
        <v>0</v>
      </c>
      <c r="J638" s="20"/>
      <c r="K638" s="26"/>
    </row>
    <row r="639" spans="1:11" s="61" customFormat="1" ht="61.5" hidden="1" customHeight="1">
      <c r="A639" s="44" t="s">
        <v>274</v>
      </c>
      <c r="B639" s="18" t="s">
        <v>243</v>
      </c>
      <c r="C639" s="18" t="s">
        <v>270</v>
      </c>
      <c r="D639" s="30" t="s">
        <v>275</v>
      </c>
      <c r="E639" s="18"/>
      <c r="F639" s="18"/>
      <c r="G639" s="16">
        <f>G640</f>
        <v>0</v>
      </c>
      <c r="H639" s="16">
        <f>H640</f>
        <v>0</v>
      </c>
      <c r="I639" s="12">
        <f t="shared" si="224"/>
        <v>0</v>
      </c>
      <c r="J639" s="16">
        <f>J640</f>
        <v>0</v>
      </c>
      <c r="K639" s="26"/>
    </row>
    <row r="640" spans="1:11" ht="36" hidden="1">
      <c r="A640" s="44" t="s">
        <v>259</v>
      </c>
      <c r="B640" s="18" t="s">
        <v>243</v>
      </c>
      <c r="C640" s="18" t="s">
        <v>270</v>
      </c>
      <c r="D640" s="30" t="s">
        <v>275</v>
      </c>
      <c r="E640" s="18" t="s">
        <v>254</v>
      </c>
      <c r="F640" s="18"/>
      <c r="G640" s="16">
        <f>G641</f>
        <v>0</v>
      </c>
      <c r="H640" s="16">
        <f>H641</f>
        <v>0</v>
      </c>
      <c r="I640" s="12">
        <f t="shared" si="224"/>
        <v>0</v>
      </c>
      <c r="J640" s="16">
        <f>J641</f>
        <v>0</v>
      </c>
      <c r="K640" s="26"/>
    </row>
    <row r="641" spans="1:11" hidden="1">
      <c r="A641" s="44" t="s">
        <v>255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/>
      <c r="G641" s="16">
        <f>G642+G643+G644</f>
        <v>0</v>
      </c>
      <c r="H641" s="16">
        <f>H642+H643+H644</f>
        <v>0</v>
      </c>
      <c r="I641" s="12">
        <f t="shared" si="224"/>
        <v>0</v>
      </c>
      <c r="J641" s="16">
        <f>J642+J643+J644</f>
        <v>0</v>
      </c>
      <c r="K641" s="26"/>
    </row>
    <row r="642" spans="1:11" hidden="1">
      <c r="A642" s="44" t="s">
        <v>16</v>
      </c>
      <c r="B642" s="18" t="s">
        <v>243</v>
      </c>
      <c r="C642" s="18" t="s">
        <v>270</v>
      </c>
      <c r="D642" s="30" t="s">
        <v>275</v>
      </c>
      <c r="E642" s="18" t="s">
        <v>256</v>
      </c>
      <c r="F642" s="18" t="s">
        <v>17</v>
      </c>
      <c r="G642" s="19"/>
      <c r="H642" s="19"/>
      <c r="I642" s="12">
        <f t="shared" si="224"/>
        <v>0</v>
      </c>
      <c r="J642" s="20"/>
      <c r="K642" s="26"/>
    </row>
    <row r="643" spans="1:11" hidden="1">
      <c r="A643" s="44" t="s">
        <v>18</v>
      </c>
      <c r="B643" s="18" t="s">
        <v>243</v>
      </c>
      <c r="C643" s="18" t="s">
        <v>270</v>
      </c>
      <c r="D643" s="30" t="s">
        <v>275</v>
      </c>
      <c r="E643" s="18" t="s">
        <v>256</v>
      </c>
      <c r="F643" s="18" t="s">
        <v>10</v>
      </c>
      <c r="G643" s="19"/>
      <c r="H643" s="19"/>
      <c r="I643" s="12">
        <f t="shared" si="224"/>
        <v>0</v>
      </c>
      <c r="J643" s="20"/>
      <c r="K643" s="26"/>
    </row>
    <row r="644" spans="1:11" hidden="1">
      <c r="A644" s="44" t="s">
        <v>19</v>
      </c>
      <c r="B644" s="18" t="s">
        <v>243</v>
      </c>
      <c r="C644" s="18" t="s">
        <v>270</v>
      </c>
      <c r="D644" s="30" t="s">
        <v>275</v>
      </c>
      <c r="E644" s="18" t="s">
        <v>256</v>
      </c>
      <c r="F644" s="18" t="s">
        <v>11</v>
      </c>
      <c r="G644" s="19"/>
      <c r="H644" s="19"/>
      <c r="I644" s="12">
        <f t="shared" si="224"/>
        <v>0</v>
      </c>
      <c r="J644" s="20"/>
      <c r="K644" s="26"/>
    </row>
    <row r="645" spans="1:11" ht="38.25" hidden="1">
      <c r="A645" s="62" t="s">
        <v>82</v>
      </c>
      <c r="B645" s="18" t="s">
        <v>243</v>
      </c>
      <c r="C645" s="18" t="s">
        <v>270</v>
      </c>
      <c r="D645" s="37" t="s">
        <v>570</v>
      </c>
      <c r="E645" s="18"/>
      <c r="F645" s="18"/>
      <c r="G645" s="16">
        <f t="shared" ref="G645:K647" si="233">G646</f>
        <v>0</v>
      </c>
      <c r="H645" s="16">
        <f t="shared" si="233"/>
        <v>0</v>
      </c>
      <c r="I645" s="12">
        <f t="shared" si="224"/>
        <v>0</v>
      </c>
      <c r="J645" s="16">
        <f t="shared" si="233"/>
        <v>0</v>
      </c>
      <c r="K645" s="16">
        <f t="shared" si="233"/>
        <v>0</v>
      </c>
    </row>
    <row r="646" spans="1:11" ht="38.25" hidden="1">
      <c r="A646" s="48" t="s">
        <v>382</v>
      </c>
      <c r="B646" s="18" t="s">
        <v>243</v>
      </c>
      <c r="C646" s="18" t="s">
        <v>270</v>
      </c>
      <c r="D646" s="37" t="s">
        <v>570</v>
      </c>
      <c r="E646" s="18" t="s">
        <v>254</v>
      </c>
      <c r="F646" s="18"/>
      <c r="G646" s="16">
        <f t="shared" si="233"/>
        <v>0</v>
      </c>
      <c r="H646" s="16">
        <f t="shared" si="233"/>
        <v>0</v>
      </c>
      <c r="I646" s="12">
        <f t="shared" si="224"/>
        <v>0</v>
      </c>
      <c r="J646" s="16">
        <f t="shared" si="233"/>
        <v>0</v>
      </c>
      <c r="K646" s="16">
        <f t="shared" si="233"/>
        <v>0</v>
      </c>
    </row>
    <row r="647" spans="1:11" ht="11.25" hidden="1" customHeight="1">
      <c r="A647" s="48" t="s">
        <v>255</v>
      </c>
      <c r="B647" s="18" t="s">
        <v>243</v>
      </c>
      <c r="C647" s="18" t="s">
        <v>270</v>
      </c>
      <c r="D647" s="37" t="s">
        <v>570</v>
      </c>
      <c r="E647" s="18" t="s">
        <v>256</v>
      </c>
      <c r="F647" s="18"/>
      <c r="G647" s="16">
        <f t="shared" si="233"/>
        <v>0</v>
      </c>
      <c r="H647" s="16">
        <f t="shared" si="233"/>
        <v>0</v>
      </c>
      <c r="I647" s="12">
        <f t="shared" si="224"/>
        <v>0</v>
      </c>
      <c r="J647" s="16">
        <f t="shared" si="233"/>
        <v>0</v>
      </c>
      <c r="K647" s="16">
        <f t="shared" si="233"/>
        <v>0</v>
      </c>
    </row>
    <row r="648" spans="1:11" hidden="1">
      <c r="A648" s="23" t="s">
        <v>276</v>
      </c>
      <c r="B648" s="18" t="s">
        <v>243</v>
      </c>
      <c r="C648" s="18" t="s">
        <v>270</v>
      </c>
      <c r="D648" s="37" t="s">
        <v>570</v>
      </c>
      <c r="E648" s="18" t="s">
        <v>256</v>
      </c>
      <c r="F648" s="18" t="s">
        <v>17</v>
      </c>
      <c r="G648" s="19"/>
      <c r="H648" s="19"/>
      <c r="I648" s="12">
        <f t="shared" si="224"/>
        <v>0</v>
      </c>
      <c r="J648" s="20"/>
      <c r="K648" s="26"/>
    </row>
    <row r="649" spans="1:11" ht="37.5" customHeight="1">
      <c r="A649" s="33" t="s">
        <v>277</v>
      </c>
      <c r="B649" s="34" t="s">
        <v>243</v>
      </c>
      <c r="C649" s="34" t="s">
        <v>270</v>
      </c>
      <c r="D649" s="35" t="s">
        <v>278</v>
      </c>
      <c r="E649" s="34"/>
      <c r="F649" s="34"/>
      <c r="G649" s="16">
        <f t="shared" ref="G649:K651" si="234">G650</f>
        <v>133</v>
      </c>
      <c r="H649" s="16">
        <f t="shared" si="234"/>
        <v>0</v>
      </c>
      <c r="I649" s="12">
        <f t="shared" si="224"/>
        <v>133</v>
      </c>
      <c r="J649" s="16">
        <f t="shared" si="234"/>
        <v>100</v>
      </c>
      <c r="K649" s="16">
        <f t="shared" si="234"/>
        <v>100</v>
      </c>
    </row>
    <row r="650" spans="1:11" ht="24.75" customHeight="1">
      <c r="A650" s="17" t="s">
        <v>44</v>
      </c>
      <c r="B650" s="18" t="s">
        <v>243</v>
      </c>
      <c r="C650" s="18" t="s">
        <v>270</v>
      </c>
      <c r="D650" s="35" t="s">
        <v>278</v>
      </c>
      <c r="E650" s="18" t="s">
        <v>45</v>
      </c>
      <c r="F650" s="18"/>
      <c r="G650" s="16">
        <f t="shared" si="234"/>
        <v>133</v>
      </c>
      <c r="H650" s="16">
        <f t="shared" si="234"/>
        <v>0</v>
      </c>
      <c r="I650" s="12">
        <f t="shared" si="224"/>
        <v>133</v>
      </c>
      <c r="J650" s="16">
        <f t="shared" si="234"/>
        <v>100</v>
      </c>
      <c r="K650" s="16">
        <f t="shared" si="234"/>
        <v>100</v>
      </c>
    </row>
    <row r="651" spans="1:11" ht="39.75" customHeight="1">
      <c r="A651" s="17" t="s">
        <v>46</v>
      </c>
      <c r="B651" s="18" t="s">
        <v>243</v>
      </c>
      <c r="C651" s="18" t="s">
        <v>270</v>
      </c>
      <c r="D651" s="35" t="s">
        <v>278</v>
      </c>
      <c r="E651" s="18" t="s">
        <v>53</v>
      </c>
      <c r="F651" s="18"/>
      <c r="G651" s="16">
        <f t="shared" si="234"/>
        <v>133</v>
      </c>
      <c r="H651" s="16">
        <f t="shared" si="234"/>
        <v>0</v>
      </c>
      <c r="I651" s="12">
        <f t="shared" si="224"/>
        <v>133</v>
      </c>
      <c r="J651" s="16">
        <f t="shared" si="234"/>
        <v>100</v>
      </c>
      <c r="K651" s="16">
        <f t="shared" si="234"/>
        <v>100</v>
      </c>
    </row>
    <row r="652" spans="1:11">
      <c r="A652" s="17" t="s">
        <v>16</v>
      </c>
      <c r="B652" s="18" t="s">
        <v>243</v>
      </c>
      <c r="C652" s="18" t="s">
        <v>270</v>
      </c>
      <c r="D652" s="153" t="s">
        <v>278</v>
      </c>
      <c r="E652" s="151" t="s">
        <v>53</v>
      </c>
      <c r="F652" s="151" t="s">
        <v>17</v>
      </c>
      <c r="G652" s="154">
        <f>'[1]Бюджет 2025 г 1 чтение'!$H$832</f>
        <v>133</v>
      </c>
      <c r="H652" s="154"/>
      <c r="I652" s="12">
        <f t="shared" si="224"/>
        <v>133</v>
      </c>
      <c r="J652" s="20">
        <f>'[1]Бюджет 2025 г 1 чтение'!$I$832</f>
        <v>100</v>
      </c>
      <c r="K652" s="19">
        <f>'[1]Бюджет 2025 г 1 чтение'!$J$832</f>
        <v>100</v>
      </c>
    </row>
    <row r="653" spans="1:11" ht="38.25" customHeight="1">
      <c r="A653" s="164" t="s">
        <v>560</v>
      </c>
      <c r="B653" s="18" t="s">
        <v>243</v>
      </c>
      <c r="C653" s="18" t="s">
        <v>270</v>
      </c>
      <c r="D653" s="30" t="s">
        <v>279</v>
      </c>
      <c r="E653" s="18"/>
      <c r="F653" s="34"/>
      <c r="G653" s="16">
        <f t="shared" ref="G653:H656" si="235">G654</f>
        <v>5601.1</v>
      </c>
      <c r="H653" s="16">
        <f t="shared" si="235"/>
        <v>1303.3</v>
      </c>
      <c r="I653" s="12">
        <f>G653+H653</f>
        <v>6904.4000000000005</v>
      </c>
      <c r="J653" s="16">
        <f t="shared" ref="J653:K656" si="236">J654</f>
        <v>2349.6</v>
      </c>
      <c r="K653" s="16">
        <f t="shared" si="236"/>
        <v>1800</v>
      </c>
    </row>
    <row r="654" spans="1:11" ht="27" customHeight="1">
      <c r="A654" s="44" t="s">
        <v>280</v>
      </c>
      <c r="B654" s="34" t="s">
        <v>243</v>
      </c>
      <c r="C654" s="34" t="s">
        <v>270</v>
      </c>
      <c r="D654" s="30" t="s">
        <v>279</v>
      </c>
      <c r="E654" s="34"/>
      <c r="F654" s="34"/>
      <c r="G654" s="16">
        <f t="shared" si="235"/>
        <v>5601.1</v>
      </c>
      <c r="H654" s="16">
        <f t="shared" si="235"/>
        <v>1303.3</v>
      </c>
      <c r="I654" s="12">
        <f>G654+H654</f>
        <v>6904.4000000000005</v>
      </c>
      <c r="J654" s="16">
        <f t="shared" si="236"/>
        <v>2349.6</v>
      </c>
      <c r="K654" s="16">
        <f t="shared" si="236"/>
        <v>1800</v>
      </c>
    </row>
    <row r="655" spans="1:11" ht="36.75" customHeight="1">
      <c r="A655" s="44" t="s">
        <v>259</v>
      </c>
      <c r="B655" s="18" t="s">
        <v>243</v>
      </c>
      <c r="C655" s="18" t="s">
        <v>270</v>
      </c>
      <c r="D655" s="30" t="s">
        <v>279</v>
      </c>
      <c r="E655" s="18" t="s">
        <v>254</v>
      </c>
      <c r="F655" s="18"/>
      <c r="G655" s="16">
        <f t="shared" si="235"/>
        <v>5601.1</v>
      </c>
      <c r="H655" s="16">
        <f t="shared" si="235"/>
        <v>1303.3</v>
      </c>
      <c r="I655" s="12">
        <f>G655+H655</f>
        <v>6904.4000000000005</v>
      </c>
      <c r="J655" s="16">
        <f t="shared" si="236"/>
        <v>2349.6</v>
      </c>
      <c r="K655" s="16">
        <f t="shared" si="236"/>
        <v>1800</v>
      </c>
    </row>
    <row r="656" spans="1:11" ht="14.25" customHeight="1">
      <c r="A656" s="44" t="s">
        <v>255</v>
      </c>
      <c r="B656" s="18" t="s">
        <v>243</v>
      </c>
      <c r="C656" s="18" t="s">
        <v>270</v>
      </c>
      <c r="D656" s="30" t="s">
        <v>279</v>
      </c>
      <c r="E656" s="18" t="s">
        <v>256</v>
      </c>
      <c r="F656" s="18"/>
      <c r="G656" s="16">
        <f t="shared" si="235"/>
        <v>5601.1</v>
      </c>
      <c r="H656" s="16">
        <f t="shared" si="235"/>
        <v>1303.3</v>
      </c>
      <c r="I656" s="12">
        <f>G656+H656</f>
        <v>6904.4000000000005</v>
      </c>
      <c r="J656" s="16">
        <f t="shared" si="236"/>
        <v>2349.6</v>
      </c>
      <c r="K656" s="16">
        <f t="shared" si="236"/>
        <v>1800</v>
      </c>
    </row>
    <row r="657" spans="1:11" s="186" customFormat="1" ht="17.25" customHeight="1">
      <c r="A657" s="188" t="s">
        <v>16</v>
      </c>
      <c r="B657" s="151" t="s">
        <v>243</v>
      </c>
      <c r="C657" s="151" t="s">
        <v>270</v>
      </c>
      <c r="D657" s="189" t="s">
        <v>279</v>
      </c>
      <c r="E657" s="151" t="s">
        <v>256</v>
      </c>
      <c r="F657" s="151" t="s">
        <v>17</v>
      </c>
      <c r="G657" s="154">
        <v>5601.1</v>
      </c>
      <c r="H657" s="154">
        <f>'[5]Поправки июнь'!$I$846</f>
        <v>1303.3</v>
      </c>
      <c r="I657" s="185">
        <f t="shared" si="224"/>
        <v>6904.4000000000005</v>
      </c>
      <c r="J657" s="155">
        <f>'[1]Бюджет 2025 г 1 чтение'!$I$837</f>
        <v>2349.6</v>
      </c>
      <c r="K657" s="154">
        <f>'[1]Бюджет 2025 г 1 чтение'!$J$837</f>
        <v>1800</v>
      </c>
    </row>
    <row r="658" spans="1:11" s="186" customFormat="1" ht="27" customHeight="1">
      <c r="A658" s="108" t="s">
        <v>263</v>
      </c>
      <c r="B658" s="151" t="s">
        <v>243</v>
      </c>
      <c r="C658" s="151" t="s">
        <v>270</v>
      </c>
      <c r="D658" s="117" t="s">
        <v>281</v>
      </c>
      <c r="E658" s="151"/>
      <c r="F658" s="151"/>
      <c r="G658" s="155">
        <f t="shared" ref="G658:K660" si="237">G659</f>
        <v>33024</v>
      </c>
      <c r="H658" s="155">
        <f t="shared" si="237"/>
        <v>0</v>
      </c>
      <c r="I658" s="185">
        <f t="shared" si="224"/>
        <v>33024</v>
      </c>
      <c r="J658" s="155">
        <f t="shared" si="237"/>
        <v>30430.799999999999</v>
      </c>
      <c r="K658" s="155">
        <f t="shared" si="237"/>
        <v>30632.799999999999</v>
      </c>
    </row>
    <row r="659" spans="1:11" ht="38.25" customHeight="1">
      <c r="A659" s="48" t="s">
        <v>306</v>
      </c>
      <c r="B659" s="18" t="s">
        <v>243</v>
      </c>
      <c r="C659" s="18" t="s">
        <v>270</v>
      </c>
      <c r="D659" s="37" t="s">
        <v>281</v>
      </c>
      <c r="E659" s="18" t="s">
        <v>254</v>
      </c>
      <c r="F659" s="18"/>
      <c r="G659" s="16">
        <f t="shared" si="237"/>
        <v>33024</v>
      </c>
      <c r="H659" s="16">
        <f t="shared" si="237"/>
        <v>0</v>
      </c>
      <c r="I659" s="12">
        <f t="shared" si="224"/>
        <v>33024</v>
      </c>
      <c r="J659" s="16">
        <f t="shared" si="237"/>
        <v>30430.799999999999</v>
      </c>
      <c r="K659" s="16">
        <f t="shared" si="237"/>
        <v>30632.799999999999</v>
      </c>
    </row>
    <row r="660" spans="1:11" ht="11.25" customHeight="1">
      <c r="A660" s="48" t="s">
        <v>255</v>
      </c>
      <c r="B660" s="18" t="s">
        <v>243</v>
      </c>
      <c r="C660" s="18" t="s">
        <v>270</v>
      </c>
      <c r="D660" s="37" t="s">
        <v>281</v>
      </c>
      <c r="E660" s="18" t="s">
        <v>256</v>
      </c>
      <c r="F660" s="18"/>
      <c r="G660" s="16">
        <f t="shared" si="237"/>
        <v>33024</v>
      </c>
      <c r="H660" s="16">
        <f t="shared" si="237"/>
        <v>0</v>
      </c>
      <c r="I660" s="12">
        <f t="shared" si="224"/>
        <v>33024</v>
      </c>
      <c r="J660" s="16">
        <f t="shared" si="237"/>
        <v>30430.799999999999</v>
      </c>
      <c r="K660" s="16">
        <f t="shared" si="237"/>
        <v>30632.799999999999</v>
      </c>
    </row>
    <row r="661" spans="1:11">
      <c r="A661" s="48" t="s">
        <v>16</v>
      </c>
      <c r="B661" s="18" t="s">
        <v>243</v>
      </c>
      <c r="C661" s="18" t="s">
        <v>270</v>
      </c>
      <c r="D661" s="37" t="s">
        <v>281</v>
      </c>
      <c r="E661" s="18" t="s">
        <v>256</v>
      </c>
      <c r="F661" s="18" t="s">
        <v>17</v>
      </c>
      <c r="G661" s="20">
        <f>'[3]Бюджет 2025 г 2 чтение'!$H$842</f>
        <v>33024</v>
      </c>
      <c r="H661" s="20"/>
      <c r="I661" s="12">
        <f t="shared" si="224"/>
        <v>33024</v>
      </c>
      <c r="J661" s="21">
        <f>'[3]Бюджет 2025 г 2 чтение'!$I$842</f>
        <v>30430.799999999999</v>
      </c>
      <c r="K661" s="19">
        <f>'[3]Бюджет 2025 г 2 чтение'!$J$842</f>
        <v>30632.799999999999</v>
      </c>
    </row>
    <row r="662" spans="1:11" ht="16.5" customHeight="1">
      <c r="A662" s="44" t="s">
        <v>265</v>
      </c>
      <c r="B662" s="18" t="s">
        <v>243</v>
      </c>
      <c r="C662" s="18" t="s">
        <v>270</v>
      </c>
      <c r="D662" s="30" t="s">
        <v>282</v>
      </c>
      <c r="E662" s="18"/>
      <c r="F662" s="18"/>
      <c r="G662" s="16">
        <f t="shared" ref="G662:K664" si="238">G663</f>
        <v>11753.5</v>
      </c>
      <c r="H662" s="16">
        <f t="shared" si="238"/>
        <v>0</v>
      </c>
      <c r="I662" s="12">
        <f t="shared" si="224"/>
        <v>11753.5</v>
      </c>
      <c r="J662" s="16">
        <f t="shared" si="238"/>
        <v>9094.5</v>
      </c>
      <c r="K662" s="16">
        <f t="shared" si="238"/>
        <v>9682</v>
      </c>
    </row>
    <row r="663" spans="1:11" ht="41.25" customHeight="1">
      <c r="A663" s="44" t="s">
        <v>306</v>
      </c>
      <c r="B663" s="18" t="s">
        <v>243</v>
      </c>
      <c r="C663" s="18" t="s">
        <v>270</v>
      </c>
      <c r="D663" s="30" t="s">
        <v>282</v>
      </c>
      <c r="E663" s="18" t="s">
        <v>254</v>
      </c>
      <c r="F663" s="18"/>
      <c r="G663" s="16">
        <f t="shared" si="238"/>
        <v>11753.5</v>
      </c>
      <c r="H663" s="16">
        <f t="shared" si="238"/>
        <v>0</v>
      </c>
      <c r="I663" s="12">
        <f t="shared" si="224"/>
        <v>11753.5</v>
      </c>
      <c r="J663" s="16">
        <f t="shared" si="238"/>
        <v>9094.5</v>
      </c>
      <c r="K663" s="16">
        <f t="shared" si="238"/>
        <v>9682</v>
      </c>
    </row>
    <row r="664" spans="1:11" ht="17.25" customHeight="1">
      <c r="A664" s="44" t="s">
        <v>255</v>
      </c>
      <c r="B664" s="18" t="s">
        <v>243</v>
      </c>
      <c r="C664" s="18" t="s">
        <v>270</v>
      </c>
      <c r="D664" s="30" t="s">
        <v>282</v>
      </c>
      <c r="E664" s="18" t="s">
        <v>256</v>
      </c>
      <c r="F664" s="18"/>
      <c r="G664" s="16">
        <f t="shared" si="238"/>
        <v>11753.5</v>
      </c>
      <c r="H664" s="16">
        <f t="shared" si="238"/>
        <v>0</v>
      </c>
      <c r="I664" s="12">
        <f t="shared" si="224"/>
        <v>11753.5</v>
      </c>
      <c r="J664" s="16">
        <f t="shared" si="238"/>
        <v>9094.5</v>
      </c>
      <c r="K664" s="16">
        <f t="shared" si="238"/>
        <v>9682</v>
      </c>
    </row>
    <row r="665" spans="1:11">
      <c r="A665" s="44" t="s">
        <v>16</v>
      </c>
      <c r="B665" s="18" t="s">
        <v>243</v>
      </c>
      <c r="C665" s="18" t="s">
        <v>270</v>
      </c>
      <c r="D665" s="30" t="s">
        <v>282</v>
      </c>
      <c r="E665" s="18" t="s">
        <v>256</v>
      </c>
      <c r="F665" s="18" t="s">
        <v>17</v>
      </c>
      <c r="G665" s="20">
        <v>11753.5</v>
      </c>
      <c r="H665" s="20">
        <v>0</v>
      </c>
      <c r="I665" s="12">
        <f t="shared" si="224"/>
        <v>11753.5</v>
      </c>
      <c r="J665" s="19">
        <f>'[1]Бюджет 2025 г 1 чтение'!$I$845</f>
        <v>9094.5</v>
      </c>
      <c r="K665" s="19">
        <f>'[1]Бюджет 2025 г 1 чтение'!$J$845</f>
        <v>9682</v>
      </c>
    </row>
    <row r="666" spans="1:11" ht="25.5" customHeight="1">
      <c r="A666" s="60" t="s">
        <v>283</v>
      </c>
      <c r="B666" s="34" t="s">
        <v>243</v>
      </c>
      <c r="C666" s="34" t="s">
        <v>270</v>
      </c>
      <c r="D666" s="30" t="s">
        <v>284</v>
      </c>
      <c r="E666" s="18" t="s">
        <v>64</v>
      </c>
      <c r="F666" s="18"/>
      <c r="G666" s="16">
        <f t="shared" ref="G666:K668" si="239">G667</f>
        <v>163.4</v>
      </c>
      <c r="H666" s="16">
        <f t="shared" si="239"/>
        <v>0</v>
      </c>
      <c r="I666" s="12">
        <f t="shared" si="224"/>
        <v>163.4</v>
      </c>
      <c r="J666" s="16">
        <f t="shared" si="239"/>
        <v>100</v>
      </c>
      <c r="K666" s="16">
        <f t="shared" si="239"/>
        <v>100</v>
      </c>
    </row>
    <row r="667" spans="1:11" ht="38.25" customHeight="1">
      <c r="A667" s="60" t="s">
        <v>259</v>
      </c>
      <c r="B667" s="18" t="s">
        <v>243</v>
      </c>
      <c r="C667" s="18" t="s">
        <v>270</v>
      </c>
      <c r="D667" s="30" t="s">
        <v>284</v>
      </c>
      <c r="E667" s="18" t="s">
        <v>254</v>
      </c>
      <c r="F667" s="18"/>
      <c r="G667" s="16">
        <f t="shared" si="239"/>
        <v>163.4</v>
      </c>
      <c r="H667" s="16">
        <f t="shared" si="239"/>
        <v>0</v>
      </c>
      <c r="I667" s="12">
        <f t="shared" si="224"/>
        <v>163.4</v>
      </c>
      <c r="J667" s="16">
        <f t="shared" si="239"/>
        <v>100</v>
      </c>
      <c r="K667" s="16">
        <f t="shared" si="239"/>
        <v>100</v>
      </c>
    </row>
    <row r="668" spans="1:11" ht="12" customHeight="1">
      <c r="A668" s="60" t="s">
        <v>255</v>
      </c>
      <c r="B668" s="18" t="s">
        <v>243</v>
      </c>
      <c r="C668" s="18" t="s">
        <v>270</v>
      </c>
      <c r="D668" s="30" t="s">
        <v>284</v>
      </c>
      <c r="E668" s="18" t="s">
        <v>256</v>
      </c>
      <c r="F668" s="18"/>
      <c r="G668" s="16">
        <f t="shared" si="239"/>
        <v>163.4</v>
      </c>
      <c r="H668" s="16">
        <f t="shared" si="239"/>
        <v>0</v>
      </c>
      <c r="I668" s="12">
        <f t="shared" si="224"/>
        <v>163.4</v>
      </c>
      <c r="J668" s="16">
        <f t="shared" si="239"/>
        <v>100</v>
      </c>
      <c r="K668" s="16">
        <f t="shared" si="239"/>
        <v>100</v>
      </c>
    </row>
    <row r="669" spans="1:11">
      <c r="A669" s="60" t="s">
        <v>16</v>
      </c>
      <c r="B669" s="18" t="s">
        <v>243</v>
      </c>
      <c r="C669" s="18" t="s">
        <v>270</v>
      </c>
      <c r="D669" s="30" t="s">
        <v>284</v>
      </c>
      <c r="E669" s="18" t="s">
        <v>256</v>
      </c>
      <c r="F669" s="18" t="s">
        <v>17</v>
      </c>
      <c r="G669" s="19">
        <f>'[1]Бюджет 2025 г 1 чтение'!$H$849</f>
        <v>163.4</v>
      </c>
      <c r="H669" s="19"/>
      <c r="I669" s="12">
        <f t="shared" ref="I669:I745" si="240">G669+H669</f>
        <v>163.4</v>
      </c>
      <c r="J669" s="20">
        <f>'[1]Бюджет 2025 г 1 чтение'!$I$849</f>
        <v>100</v>
      </c>
      <c r="K669" s="19">
        <f>'[1]Бюджет 2025 г 1 чтение'!$J$849</f>
        <v>100</v>
      </c>
    </row>
    <row r="670" spans="1:11" ht="46.5" customHeight="1">
      <c r="A670" s="45" t="s">
        <v>561</v>
      </c>
      <c r="B670" s="107" t="s">
        <v>243</v>
      </c>
      <c r="C670" s="107" t="s">
        <v>270</v>
      </c>
      <c r="D670" s="117" t="s">
        <v>526</v>
      </c>
      <c r="E670" s="107"/>
      <c r="F670" s="107"/>
      <c r="G670" s="19">
        <f t="shared" ref="G670:H672" si="241">G671</f>
        <v>423</v>
      </c>
      <c r="H670" s="19">
        <f t="shared" si="241"/>
        <v>0</v>
      </c>
      <c r="I670" s="12">
        <f t="shared" si="240"/>
        <v>423</v>
      </c>
      <c r="J670" s="19">
        <f t="shared" ref="J670:K672" si="242">J671</f>
        <v>250</v>
      </c>
      <c r="K670" s="19">
        <f t="shared" si="242"/>
        <v>250</v>
      </c>
    </row>
    <row r="671" spans="1:11" ht="38.25" customHeight="1">
      <c r="A671" s="45" t="s">
        <v>259</v>
      </c>
      <c r="B671" s="107" t="s">
        <v>243</v>
      </c>
      <c r="C671" s="107" t="s">
        <v>270</v>
      </c>
      <c r="D671" s="117" t="s">
        <v>526</v>
      </c>
      <c r="E671" s="107" t="s">
        <v>254</v>
      </c>
      <c r="F671" s="107"/>
      <c r="G671" s="19">
        <f t="shared" si="241"/>
        <v>423</v>
      </c>
      <c r="H671" s="19">
        <f t="shared" si="241"/>
        <v>0</v>
      </c>
      <c r="I671" s="12">
        <f t="shared" si="240"/>
        <v>423</v>
      </c>
      <c r="J671" s="19">
        <f t="shared" si="242"/>
        <v>250</v>
      </c>
      <c r="K671" s="19">
        <f t="shared" si="242"/>
        <v>250</v>
      </c>
    </row>
    <row r="672" spans="1:11">
      <c r="A672" s="45" t="s">
        <v>255</v>
      </c>
      <c r="B672" s="107" t="s">
        <v>243</v>
      </c>
      <c r="C672" s="107" t="s">
        <v>270</v>
      </c>
      <c r="D672" s="117" t="s">
        <v>526</v>
      </c>
      <c r="E672" s="107" t="s">
        <v>256</v>
      </c>
      <c r="F672" s="107"/>
      <c r="G672" s="19">
        <f t="shared" si="241"/>
        <v>423</v>
      </c>
      <c r="H672" s="19">
        <f t="shared" si="241"/>
        <v>0</v>
      </c>
      <c r="I672" s="12">
        <f t="shared" si="240"/>
        <v>423</v>
      </c>
      <c r="J672" s="19">
        <f t="shared" si="242"/>
        <v>250</v>
      </c>
      <c r="K672" s="19">
        <f t="shared" si="242"/>
        <v>250</v>
      </c>
    </row>
    <row r="673" spans="1:11">
      <c r="A673" s="45" t="s">
        <v>16</v>
      </c>
      <c r="B673" s="107" t="s">
        <v>243</v>
      </c>
      <c r="C673" s="107" t="s">
        <v>270</v>
      </c>
      <c r="D673" s="117" t="s">
        <v>526</v>
      </c>
      <c r="E673" s="107" t="s">
        <v>256</v>
      </c>
      <c r="F673" s="107" t="s">
        <v>17</v>
      </c>
      <c r="G673" s="19">
        <v>423</v>
      </c>
      <c r="H673" s="19">
        <v>0</v>
      </c>
      <c r="I673" s="12">
        <f t="shared" si="240"/>
        <v>423</v>
      </c>
      <c r="J673" s="20">
        <f>'[1]Бюджет 2025 г 1 чтение'!$I$853</f>
        <v>250</v>
      </c>
      <c r="K673" s="19">
        <f>'[1]Бюджет 2025 г 1 чтение'!$J$853</f>
        <v>250</v>
      </c>
    </row>
    <row r="674" spans="1:11" ht="48" customHeight="1">
      <c r="A674" s="68" t="s">
        <v>285</v>
      </c>
      <c r="B674" s="18" t="s">
        <v>243</v>
      </c>
      <c r="C674" s="18" t="s">
        <v>270</v>
      </c>
      <c r="D674" s="30" t="s">
        <v>286</v>
      </c>
      <c r="E674" s="18"/>
      <c r="F674" s="18"/>
      <c r="G674" s="16">
        <f t="shared" ref="G674:K676" si="243">G675</f>
        <v>1943.1</v>
      </c>
      <c r="H674" s="16">
        <f t="shared" si="243"/>
        <v>0</v>
      </c>
      <c r="I674" s="12">
        <f t="shared" si="240"/>
        <v>1943.1</v>
      </c>
      <c r="J674" s="16">
        <f t="shared" si="243"/>
        <v>1943.1</v>
      </c>
      <c r="K674" s="16">
        <f t="shared" si="243"/>
        <v>1943.1</v>
      </c>
    </row>
    <row r="675" spans="1:11" ht="38.25" customHeight="1">
      <c r="A675" s="44" t="s">
        <v>306</v>
      </c>
      <c r="B675" s="18" t="s">
        <v>243</v>
      </c>
      <c r="C675" s="18" t="s">
        <v>270</v>
      </c>
      <c r="D675" s="30" t="s">
        <v>286</v>
      </c>
      <c r="E675" s="18" t="s">
        <v>254</v>
      </c>
      <c r="F675" s="18"/>
      <c r="G675" s="16">
        <f t="shared" si="243"/>
        <v>1943.1</v>
      </c>
      <c r="H675" s="16">
        <f t="shared" si="243"/>
        <v>0</v>
      </c>
      <c r="I675" s="12">
        <f t="shared" si="240"/>
        <v>1943.1</v>
      </c>
      <c r="J675" s="16">
        <f t="shared" si="243"/>
        <v>1943.1</v>
      </c>
      <c r="K675" s="16">
        <f t="shared" si="243"/>
        <v>1943.1</v>
      </c>
    </row>
    <row r="676" spans="1:11" ht="15.75" customHeight="1">
      <c r="A676" s="44" t="s">
        <v>255</v>
      </c>
      <c r="B676" s="18" t="s">
        <v>243</v>
      </c>
      <c r="C676" s="18" t="s">
        <v>270</v>
      </c>
      <c r="D676" s="30" t="s">
        <v>286</v>
      </c>
      <c r="E676" s="18" t="s">
        <v>256</v>
      </c>
      <c r="F676" s="18"/>
      <c r="G676" s="16">
        <f t="shared" si="243"/>
        <v>1943.1</v>
      </c>
      <c r="H676" s="16">
        <f t="shared" si="243"/>
        <v>0</v>
      </c>
      <c r="I676" s="12">
        <f t="shared" si="240"/>
        <v>1943.1</v>
      </c>
      <c r="J676" s="16">
        <f t="shared" si="243"/>
        <v>1943.1</v>
      </c>
      <c r="K676" s="16">
        <f t="shared" si="243"/>
        <v>1943.1</v>
      </c>
    </row>
    <row r="677" spans="1:11">
      <c r="A677" s="44" t="s">
        <v>18</v>
      </c>
      <c r="B677" s="18" t="s">
        <v>243</v>
      </c>
      <c r="C677" s="18" t="s">
        <v>270</v>
      </c>
      <c r="D677" s="30" t="s">
        <v>286</v>
      </c>
      <c r="E677" s="18" t="s">
        <v>256</v>
      </c>
      <c r="F677" s="18" t="s">
        <v>10</v>
      </c>
      <c r="G677" s="20">
        <f>'[3]Бюджет 2025 г 2 чтение'!$H$883</f>
        <v>1943.1</v>
      </c>
      <c r="H677" s="20"/>
      <c r="I677" s="12">
        <f t="shared" si="240"/>
        <v>1943.1</v>
      </c>
      <c r="J677" s="19">
        <f>'[3]Бюджет 2025 г 2 чтение'!$I$883</f>
        <v>1943.1</v>
      </c>
      <c r="K677" s="26">
        <f>'[3]Бюджет 2025 г 2 чтение'!$J$883</f>
        <v>1943.1</v>
      </c>
    </row>
    <row r="678" spans="1:11" ht="50.25" customHeight="1">
      <c r="A678" s="74" t="s">
        <v>287</v>
      </c>
      <c r="B678" s="18" t="s">
        <v>243</v>
      </c>
      <c r="C678" s="18" t="s">
        <v>270</v>
      </c>
      <c r="D678" s="37" t="s">
        <v>288</v>
      </c>
      <c r="E678" s="24"/>
      <c r="F678" s="24"/>
      <c r="G678" s="16">
        <f t="shared" ref="G678:K679" si="244">G679</f>
        <v>2353.5</v>
      </c>
      <c r="H678" s="16">
        <f t="shared" si="244"/>
        <v>0</v>
      </c>
      <c r="I678" s="12">
        <f t="shared" si="240"/>
        <v>2353.5</v>
      </c>
      <c r="J678" s="16">
        <f t="shared" si="244"/>
        <v>2111.5</v>
      </c>
      <c r="K678" s="16">
        <f t="shared" si="244"/>
        <v>2018.6</v>
      </c>
    </row>
    <row r="679" spans="1:11" ht="40.5" customHeight="1">
      <c r="A679" s="48" t="s">
        <v>306</v>
      </c>
      <c r="B679" s="18" t="s">
        <v>243</v>
      </c>
      <c r="C679" s="18" t="s">
        <v>270</v>
      </c>
      <c r="D679" s="37" t="s">
        <v>288</v>
      </c>
      <c r="E679" s="24" t="s">
        <v>254</v>
      </c>
      <c r="F679" s="24"/>
      <c r="G679" s="16">
        <f t="shared" si="244"/>
        <v>2353.5</v>
      </c>
      <c r="H679" s="16">
        <f t="shared" si="244"/>
        <v>0</v>
      </c>
      <c r="I679" s="12">
        <f t="shared" si="240"/>
        <v>2353.5</v>
      </c>
      <c r="J679" s="16">
        <f t="shared" si="244"/>
        <v>2111.5</v>
      </c>
      <c r="K679" s="16">
        <f t="shared" si="244"/>
        <v>2018.6</v>
      </c>
    </row>
    <row r="680" spans="1:11" ht="12" customHeight="1">
      <c r="A680" s="48" t="s">
        <v>255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/>
      <c r="G680" s="16">
        <f t="shared" ref="G680:K680" si="245">G681+G682+G683</f>
        <v>2353.5</v>
      </c>
      <c r="H680" s="16">
        <f t="shared" si="245"/>
        <v>0</v>
      </c>
      <c r="I680" s="12">
        <f t="shared" si="240"/>
        <v>2353.5</v>
      </c>
      <c r="J680" s="16">
        <f t="shared" si="245"/>
        <v>2111.5</v>
      </c>
      <c r="K680" s="16">
        <f t="shared" si="245"/>
        <v>2018.6</v>
      </c>
    </row>
    <row r="681" spans="1:11">
      <c r="A681" s="48" t="s">
        <v>16</v>
      </c>
      <c r="B681" s="18" t="s">
        <v>243</v>
      </c>
      <c r="C681" s="18" t="s">
        <v>270</v>
      </c>
      <c r="D681" s="37" t="s">
        <v>288</v>
      </c>
      <c r="E681" s="24" t="s">
        <v>256</v>
      </c>
      <c r="F681" s="24" t="s">
        <v>17</v>
      </c>
      <c r="G681" s="22">
        <f>'[3]Бюджет 2025 г 2 чтение'!$H$887</f>
        <v>23.5</v>
      </c>
      <c r="H681" s="22"/>
      <c r="I681" s="12">
        <f t="shared" si="240"/>
        <v>23.5</v>
      </c>
      <c r="J681" s="26">
        <f>'[3]Бюджет 2025 г 2 чтение'!$I$887</f>
        <v>21.1</v>
      </c>
      <c r="K681" s="26">
        <f>'[3]Бюджет 2025 г 2 чтение'!$J$887</f>
        <v>20.2</v>
      </c>
    </row>
    <row r="682" spans="1:11">
      <c r="A682" s="48" t="s">
        <v>18</v>
      </c>
      <c r="B682" s="18" t="s">
        <v>243</v>
      </c>
      <c r="C682" s="18" t="s">
        <v>270</v>
      </c>
      <c r="D682" s="37" t="s">
        <v>288</v>
      </c>
      <c r="E682" s="24" t="s">
        <v>256</v>
      </c>
      <c r="F682" s="24" t="s">
        <v>10</v>
      </c>
      <c r="G682" s="22">
        <f>'[3]Бюджет 2025 г 2 чтение'!$H$888</f>
        <v>209.7</v>
      </c>
      <c r="H682" s="22"/>
      <c r="I682" s="12">
        <f t="shared" si="240"/>
        <v>209.7</v>
      </c>
      <c r="J682" s="26">
        <f>'[3]Бюджет 2025 г 2 чтение'!$I$888</f>
        <v>209</v>
      </c>
      <c r="K682" s="26">
        <f>'[3]Бюджет 2025 г 2 чтение'!$J$888</f>
        <v>199.8</v>
      </c>
    </row>
    <row r="683" spans="1:11">
      <c r="A683" s="48" t="s">
        <v>19</v>
      </c>
      <c r="B683" s="18" t="s">
        <v>243</v>
      </c>
      <c r="C683" s="18" t="s">
        <v>270</v>
      </c>
      <c r="D683" s="37" t="s">
        <v>288</v>
      </c>
      <c r="E683" s="24" t="s">
        <v>256</v>
      </c>
      <c r="F683" s="24" t="s">
        <v>11</v>
      </c>
      <c r="G683" s="22">
        <f>'[3]Бюджет 2025 г 2 чтение'!$H$889</f>
        <v>2120.3000000000002</v>
      </c>
      <c r="H683" s="22"/>
      <c r="I683" s="12">
        <f t="shared" si="240"/>
        <v>2120.3000000000002</v>
      </c>
      <c r="J683" s="26">
        <f>'[3]Бюджет 2025 г 2 чтение'!$I$889</f>
        <v>1881.4</v>
      </c>
      <c r="K683" s="26">
        <f>'[3]Бюджет 2025 г 2 чтение'!$J$889</f>
        <v>1798.6</v>
      </c>
    </row>
    <row r="684" spans="1:11" ht="36">
      <c r="A684" s="165" t="s">
        <v>289</v>
      </c>
      <c r="B684" s="18" t="s">
        <v>243</v>
      </c>
      <c r="C684" s="18" t="s">
        <v>270</v>
      </c>
      <c r="D684" s="30" t="s">
        <v>290</v>
      </c>
      <c r="E684" s="18"/>
      <c r="F684" s="18"/>
      <c r="G684" s="16">
        <f t="shared" ref="G684:K686" si="246">G685</f>
        <v>1943.1</v>
      </c>
      <c r="H684" s="16">
        <f t="shared" si="246"/>
        <v>0</v>
      </c>
      <c r="I684" s="12">
        <f t="shared" si="240"/>
        <v>1943.1</v>
      </c>
      <c r="J684" s="16">
        <f t="shared" si="246"/>
        <v>1943.1</v>
      </c>
      <c r="K684" s="16">
        <f t="shared" si="246"/>
        <v>1943.1</v>
      </c>
    </row>
    <row r="685" spans="1:11" ht="35.25" customHeight="1">
      <c r="A685" s="60" t="s">
        <v>259</v>
      </c>
      <c r="B685" s="18" t="s">
        <v>243</v>
      </c>
      <c r="C685" s="18" t="s">
        <v>270</v>
      </c>
      <c r="D685" s="30" t="s">
        <v>290</v>
      </c>
      <c r="E685" s="18" t="s">
        <v>254</v>
      </c>
      <c r="F685" s="18"/>
      <c r="G685" s="16">
        <f t="shared" si="246"/>
        <v>1943.1</v>
      </c>
      <c r="H685" s="16">
        <f t="shared" si="246"/>
        <v>0</v>
      </c>
      <c r="I685" s="12">
        <f t="shared" si="240"/>
        <v>1943.1</v>
      </c>
      <c r="J685" s="16">
        <f t="shared" si="246"/>
        <v>1943.1</v>
      </c>
      <c r="K685" s="16">
        <f t="shared" si="246"/>
        <v>1943.1</v>
      </c>
    </row>
    <row r="686" spans="1:11" ht="15.75" customHeight="1">
      <c r="A686" s="60" t="s">
        <v>255</v>
      </c>
      <c r="B686" s="18" t="s">
        <v>243</v>
      </c>
      <c r="C686" s="18" t="s">
        <v>270</v>
      </c>
      <c r="D686" s="30" t="s">
        <v>290</v>
      </c>
      <c r="E686" s="18" t="s">
        <v>256</v>
      </c>
      <c r="F686" s="18"/>
      <c r="G686" s="16">
        <f t="shared" si="246"/>
        <v>1943.1</v>
      </c>
      <c r="H686" s="16">
        <f t="shared" si="246"/>
        <v>0</v>
      </c>
      <c r="I686" s="12">
        <f t="shared" si="240"/>
        <v>1943.1</v>
      </c>
      <c r="J686" s="16">
        <f t="shared" si="246"/>
        <v>1943.1</v>
      </c>
      <c r="K686" s="16">
        <f t="shared" si="246"/>
        <v>1943.1</v>
      </c>
    </row>
    <row r="687" spans="1:11">
      <c r="A687" s="60" t="s">
        <v>16</v>
      </c>
      <c r="B687" s="18" t="s">
        <v>243</v>
      </c>
      <c r="C687" s="18" t="s">
        <v>270</v>
      </c>
      <c r="D687" s="30" t="s">
        <v>290</v>
      </c>
      <c r="E687" s="18" t="s">
        <v>256</v>
      </c>
      <c r="F687" s="18" t="s">
        <v>17</v>
      </c>
      <c r="G687" s="64">
        <f>'[3]Бюджет 2025 г 2 чтение'!$H$857</f>
        <v>1943.1</v>
      </c>
      <c r="H687" s="64"/>
      <c r="I687" s="12">
        <f t="shared" si="240"/>
        <v>1943.1</v>
      </c>
      <c r="J687" s="19">
        <f>'[3]Бюджет 2025 г 2 чтение'!$I$858</f>
        <v>1943.1</v>
      </c>
      <c r="K687" s="19">
        <f>'[3]Бюджет 2025 г 2 чтение'!$J$858</f>
        <v>1943.1</v>
      </c>
    </row>
    <row r="688" spans="1:11" ht="22.5" customHeight="1">
      <c r="A688" s="60" t="s">
        <v>291</v>
      </c>
      <c r="B688" s="34" t="s">
        <v>243</v>
      </c>
      <c r="C688" s="34" t="s">
        <v>270</v>
      </c>
      <c r="D688" s="30" t="s">
        <v>292</v>
      </c>
      <c r="E688" s="18" t="s">
        <v>64</v>
      </c>
      <c r="F688" s="34"/>
      <c r="G688" s="16">
        <f t="shared" ref="G688:K690" si="247">G689</f>
        <v>1652</v>
      </c>
      <c r="H688" s="16">
        <f t="shared" si="247"/>
        <v>854.4</v>
      </c>
      <c r="I688" s="12">
        <f t="shared" si="240"/>
        <v>2506.4</v>
      </c>
      <c r="J688" s="16">
        <f t="shared" si="247"/>
        <v>1400</v>
      </c>
      <c r="K688" s="16">
        <f t="shared" si="247"/>
        <v>1400</v>
      </c>
    </row>
    <row r="689" spans="1:11" ht="39" customHeight="1">
      <c r="A689" s="60" t="s">
        <v>259</v>
      </c>
      <c r="B689" s="18" t="s">
        <v>243</v>
      </c>
      <c r="C689" s="18" t="s">
        <v>270</v>
      </c>
      <c r="D689" s="30" t="s">
        <v>292</v>
      </c>
      <c r="E689" s="18" t="s">
        <v>254</v>
      </c>
      <c r="F689" s="18"/>
      <c r="G689" s="16">
        <f t="shared" si="247"/>
        <v>1652</v>
      </c>
      <c r="H689" s="16">
        <f t="shared" si="247"/>
        <v>854.4</v>
      </c>
      <c r="I689" s="12">
        <f t="shared" si="240"/>
        <v>2506.4</v>
      </c>
      <c r="J689" s="16">
        <f t="shared" si="247"/>
        <v>1400</v>
      </c>
      <c r="K689" s="16">
        <f t="shared" si="247"/>
        <v>1400</v>
      </c>
    </row>
    <row r="690" spans="1:11" ht="14.25" customHeight="1">
      <c r="A690" s="60" t="s">
        <v>255</v>
      </c>
      <c r="B690" s="18" t="s">
        <v>243</v>
      </c>
      <c r="C690" s="18" t="s">
        <v>270</v>
      </c>
      <c r="D690" s="30" t="s">
        <v>292</v>
      </c>
      <c r="E690" s="18" t="s">
        <v>256</v>
      </c>
      <c r="F690" s="18"/>
      <c r="G690" s="16">
        <f t="shared" si="247"/>
        <v>1652</v>
      </c>
      <c r="H690" s="16">
        <f t="shared" si="247"/>
        <v>854.4</v>
      </c>
      <c r="I690" s="12">
        <f t="shared" si="240"/>
        <v>2506.4</v>
      </c>
      <c r="J690" s="16">
        <f t="shared" si="247"/>
        <v>1400</v>
      </c>
      <c r="K690" s="16">
        <f t="shared" si="247"/>
        <v>1400</v>
      </c>
    </row>
    <row r="691" spans="1:11">
      <c r="A691" s="60" t="s">
        <v>16</v>
      </c>
      <c r="B691" s="18" t="s">
        <v>243</v>
      </c>
      <c r="C691" s="18" t="s">
        <v>270</v>
      </c>
      <c r="D691" s="30" t="s">
        <v>292</v>
      </c>
      <c r="E691" s="18" t="s">
        <v>256</v>
      </c>
      <c r="F691" s="18" t="s">
        <v>17</v>
      </c>
      <c r="G691" s="20">
        <v>1652</v>
      </c>
      <c r="H691" s="20">
        <f>'[5]Поправки июнь'!$I$870</f>
        <v>854.4</v>
      </c>
      <c r="I691" s="12">
        <f t="shared" si="240"/>
        <v>2506.4</v>
      </c>
      <c r="J691" s="19">
        <f>'[1]Бюджет 2025 г 1 чтение'!$I$861</f>
        <v>1400</v>
      </c>
      <c r="K691" s="19">
        <f>'[1]Бюджет 2025 г 1 чтение'!$J$861</f>
        <v>1400</v>
      </c>
    </row>
    <row r="692" spans="1:11" ht="71.25" customHeight="1">
      <c r="A692" s="159" t="s">
        <v>293</v>
      </c>
      <c r="B692" s="18" t="s">
        <v>243</v>
      </c>
      <c r="C692" s="18" t="s">
        <v>270</v>
      </c>
      <c r="D692" s="30" t="s">
        <v>294</v>
      </c>
      <c r="E692" s="18" t="s">
        <v>64</v>
      </c>
      <c r="F692" s="18"/>
      <c r="G692" s="16">
        <f t="shared" ref="G692:K694" si="248">G693</f>
        <v>97869.7</v>
      </c>
      <c r="H692" s="16">
        <f t="shared" si="248"/>
        <v>0</v>
      </c>
      <c r="I692" s="12">
        <f t="shared" si="240"/>
        <v>97869.7</v>
      </c>
      <c r="J692" s="16">
        <f t="shared" si="248"/>
        <v>97845.8</v>
      </c>
      <c r="K692" s="16">
        <f t="shared" si="248"/>
        <v>97845.8</v>
      </c>
    </row>
    <row r="693" spans="1:11" ht="35.25" customHeight="1">
      <c r="A693" s="44" t="s">
        <v>306</v>
      </c>
      <c r="B693" s="18" t="s">
        <v>243</v>
      </c>
      <c r="C693" s="18" t="s">
        <v>270</v>
      </c>
      <c r="D693" s="30" t="s">
        <v>294</v>
      </c>
      <c r="E693" s="18" t="s">
        <v>254</v>
      </c>
      <c r="F693" s="18"/>
      <c r="G693" s="16">
        <f t="shared" si="248"/>
        <v>97869.7</v>
      </c>
      <c r="H693" s="16">
        <f t="shared" si="248"/>
        <v>0</v>
      </c>
      <c r="I693" s="12">
        <f t="shared" si="240"/>
        <v>97869.7</v>
      </c>
      <c r="J693" s="16">
        <f t="shared" si="248"/>
        <v>97845.8</v>
      </c>
      <c r="K693" s="16">
        <f t="shared" si="248"/>
        <v>97845.8</v>
      </c>
    </row>
    <row r="694" spans="1:11" ht="14.25" customHeight="1">
      <c r="A694" s="44" t="s">
        <v>255</v>
      </c>
      <c r="B694" s="18" t="s">
        <v>243</v>
      </c>
      <c r="C694" s="18" t="s">
        <v>270</v>
      </c>
      <c r="D694" s="30" t="s">
        <v>294</v>
      </c>
      <c r="E694" s="18" t="s">
        <v>256</v>
      </c>
      <c r="F694" s="18"/>
      <c r="G694" s="16">
        <f t="shared" si="248"/>
        <v>97869.7</v>
      </c>
      <c r="H694" s="16">
        <f t="shared" si="248"/>
        <v>0</v>
      </c>
      <c r="I694" s="12">
        <f t="shared" si="240"/>
        <v>97869.7</v>
      </c>
      <c r="J694" s="16">
        <f t="shared" si="248"/>
        <v>97845.8</v>
      </c>
      <c r="K694" s="16">
        <f t="shared" si="248"/>
        <v>97845.8</v>
      </c>
    </row>
    <row r="695" spans="1:11">
      <c r="A695" s="44" t="s">
        <v>18</v>
      </c>
      <c r="B695" s="18" t="s">
        <v>243</v>
      </c>
      <c r="C695" s="18" t="s">
        <v>270</v>
      </c>
      <c r="D695" s="30" t="s">
        <v>294</v>
      </c>
      <c r="E695" s="18" t="s">
        <v>256</v>
      </c>
      <c r="F695" s="18" t="s">
        <v>10</v>
      </c>
      <c r="G695" s="149">
        <f>'[3]Бюджет 2025 г 2 чтение'!$H$875</f>
        <v>97869.7</v>
      </c>
      <c r="H695" s="149"/>
      <c r="I695" s="12">
        <f t="shared" si="240"/>
        <v>97869.7</v>
      </c>
      <c r="J695" s="20">
        <f>'[3]Бюджет 2025 г 2 чтение'!$I$875</f>
        <v>97845.8</v>
      </c>
      <c r="K695" s="19">
        <f>'[3]Бюджет 2025 г 2 чтение'!$J$875</f>
        <v>97845.8</v>
      </c>
    </row>
    <row r="696" spans="1:11" ht="76.5">
      <c r="A696" s="184" t="s">
        <v>646</v>
      </c>
      <c r="B696" s="151" t="s">
        <v>243</v>
      </c>
      <c r="C696" s="151" t="s">
        <v>270</v>
      </c>
      <c r="D696" s="117" t="s">
        <v>688</v>
      </c>
      <c r="E696" s="151"/>
      <c r="F696" s="151"/>
      <c r="G696" s="149">
        <f>G697</f>
        <v>1491.3000000000002</v>
      </c>
      <c r="H696" s="149">
        <f>H697</f>
        <v>0</v>
      </c>
      <c r="I696" s="185">
        <f t="shared" si="240"/>
        <v>1491.3000000000002</v>
      </c>
      <c r="J696" s="155">
        <f>J697</f>
        <v>1513.8999999999999</v>
      </c>
      <c r="K696" s="155">
        <f>K697</f>
        <v>1541.3</v>
      </c>
    </row>
    <row r="697" spans="1:11" ht="38.25">
      <c r="A697" s="108" t="s">
        <v>306</v>
      </c>
      <c r="B697" s="151" t="s">
        <v>243</v>
      </c>
      <c r="C697" s="151" t="s">
        <v>270</v>
      </c>
      <c r="D697" s="117" t="s">
        <v>688</v>
      </c>
      <c r="E697" s="113" t="s">
        <v>254</v>
      </c>
      <c r="F697" s="113"/>
      <c r="G697" s="149">
        <f>G698</f>
        <v>1491.3000000000002</v>
      </c>
      <c r="H697" s="149">
        <f>H698</f>
        <v>0</v>
      </c>
      <c r="I697" s="185">
        <f t="shared" si="240"/>
        <v>1491.3000000000002</v>
      </c>
      <c r="J697" s="155">
        <f>J698</f>
        <v>1513.8999999999999</v>
      </c>
      <c r="K697" s="155">
        <f>K698</f>
        <v>1541.3</v>
      </c>
    </row>
    <row r="698" spans="1:11">
      <c r="A698" s="108" t="s">
        <v>255</v>
      </c>
      <c r="B698" s="151" t="s">
        <v>243</v>
      </c>
      <c r="C698" s="151" t="s">
        <v>270</v>
      </c>
      <c r="D698" s="117" t="s">
        <v>688</v>
      </c>
      <c r="E698" s="113" t="s">
        <v>256</v>
      </c>
      <c r="F698" s="113"/>
      <c r="G698" s="149">
        <f>G699+G700</f>
        <v>1491.3000000000002</v>
      </c>
      <c r="H698" s="149">
        <f>H699+H700</f>
        <v>0</v>
      </c>
      <c r="I698" s="185">
        <f t="shared" si="240"/>
        <v>1491.3000000000002</v>
      </c>
      <c r="J698" s="155">
        <f>J699+J700</f>
        <v>1513.8999999999999</v>
      </c>
      <c r="K698" s="155">
        <f>K699+K700</f>
        <v>1541.3</v>
      </c>
    </row>
    <row r="699" spans="1:11">
      <c r="A699" s="108" t="s">
        <v>18</v>
      </c>
      <c r="B699" s="151" t="s">
        <v>243</v>
      </c>
      <c r="C699" s="151" t="s">
        <v>270</v>
      </c>
      <c r="D699" s="117" t="s">
        <v>688</v>
      </c>
      <c r="E699" s="113" t="s">
        <v>256</v>
      </c>
      <c r="F699" s="113" t="s">
        <v>10</v>
      </c>
      <c r="G699" s="149">
        <v>14.9</v>
      </c>
      <c r="H699" s="149">
        <v>0</v>
      </c>
      <c r="I699" s="185">
        <f t="shared" si="240"/>
        <v>14.9</v>
      </c>
      <c r="J699" s="155">
        <f>'[4]Поправки февраль'!$K$874</f>
        <v>15.1</v>
      </c>
      <c r="K699" s="154">
        <f>'[4]Поправки февраль'!$L$874</f>
        <v>30.8</v>
      </c>
    </row>
    <row r="700" spans="1:11">
      <c r="A700" s="108" t="s">
        <v>19</v>
      </c>
      <c r="B700" s="151" t="s">
        <v>243</v>
      </c>
      <c r="C700" s="151" t="s">
        <v>270</v>
      </c>
      <c r="D700" s="117" t="s">
        <v>688</v>
      </c>
      <c r="E700" s="113" t="s">
        <v>256</v>
      </c>
      <c r="F700" s="113" t="s">
        <v>11</v>
      </c>
      <c r="G700" s="149">
        <v>1476.4</v>
      </c>
      <c r="H700" s="149">
        <v>0</v>
      </c>
      <c r="I700" s="185">
        <f t="shared" si="240"/>
        <v>1476.4</v>
      </c>
      <c r="J700" s="155">
        <f>'[4]Поправки февраль'!$K$875</f>
        <v>1498.8</v>
      </c>
      <c r="K700" s="154">
        <f>'[4]Поправки февраль'!$L$875</f>
        <v>1510.5</v>
      </c>
    </row>
    <row r="701" spans="1:11" ht="76.5">
      <c r="A701" s="45" t="s">
        <v>646</v>
      </c>
      <c r="B701" s="18" t="s">
        <v>243</v>
      </c>
      <c r="C701" s="18" t="s">
        <v>270</v>
      </c>
      <c r="D701" s="117" t="s">
        <v>647</v>
      </c>
      <c r="E701" s="18"/>
      <c r="F701" s="18"/>
      <c r="G701" s="64">
        <f>G702</f>
        <v>0</v>
      </c>
      <c r="H701" s="64">
        <f>H702</f>
        <v>0</v>
      </c>
      <c r="I701" s="12">
        <f t="shared" si="240"/>
        <v>0</v>
      </c>
      <c r="J701" s="64">
        <f t="shared" ref="J701:K702" si="249">J702</f>
        <v>0</v>
      </c>
      <c r="K701" s="64">
        <f t="shared" si="249"/>
        <v>0</v>
      </c>
    </row>
    <row r="702" spans="1:11" ht="38.25">
      <c r="A702" s="108" t="s">
        <v>306</v>
      </c>
      <c r="B702" s="18" t="s">
        <v>243</v>
      </c>
      <c r="C702" s="18" t="s">
        <v>270</v>
      </c>
      <c r="D702" s="117" t="s">
        <v>647</v>
      </c>
      <c r="E702" s="134" t="s">
        <v>254</v>
      </c>
      <c r="F702" s="134"/>
      <c r="G702" s="64">
        <f>G703</f>
        <v>0</v>
      </c>
      <c r="H702" s="64">
        <f>H703</f>
        <v>0</v>
      </c>
      <c r="I702" s="12">
        <f t="shared" si="240"/>
        <v>0</v>
      </c>
      <c r="J702" s="64">
        <f t="shared" si="249"/>
        <v>0</v>
      </c>
      <c r="K702" s="64">
        <f t="shared" si="249"/>
        <v>0</v>
      </c>
    </row>
    <row r="703" spans="1:11">
      <c r="A703" s="108" t="s">
        <v>255</v>
      </c>
      <c r="B703" s="18" t="s">
        <v>243</v>
      </c>
      <c r="C703" s="18" t="s">
        <v>270</v>
      </c>
      <c r="D703" s="117" t="s">
        <v>647</v>
      </c>
      <c r="E703" s="134" t="s">
        <v>256</v>
      </c>
      <c r="F703" s="134"/>
      <c r="G703" s="64">
        <f>G704+G705</f>
        <v>0</v>
      </c>
      <c r="H703" s="64">
        <f>H704+H705</f>
        <v>0</v>
      </c>
      <c r="I703" s="12">
        <f t="shared" si="240"/>
        <v>0</v>
      </c>
      <c r="J703" s="64">
        <f t="shared" ref="J703:K703" si="250">J704+J705</f>
        <v>0</v>
      </c>
      <c r="K703" s="64">
        <f t="shared" si="250"/>
        <v>0</v>
      </c>
    </row>
    <row r="704" spans="1:11">
      <c r="A704" s="108" t="s">
        <v>18</v>
      </c>
      <c r="B704" s="18" t="s">
        <v>243</v>
      </c>
      <c r="C704" s="18" t="s">
        <v>270</v>
      </c>
      <c r="D704" s="117" t="s">
        <v>647</v>
      </c>
      <c r="E704" s="134" t="s">
        <v>256</v>
      </c>
      <c r="F704" s="134" t="s">
        <v>10</v>
      </c>
      <c r="G704" s="64">
        <v>0</v>
      </c>
      <c r="H704" s="64">
        <v>0</v>
      </c>
      <c r="I704" s="12">
        <f t="shared" si="240"/>
        <v>0</v>
      </c>
      <c r="J704" s="20">
        <f>'[4]Поправки февраль'!$K$879</f>
        <v>0</v>
      </c>
      <c r="K704" s="19">
        <f>'[4]Поправки февраль'!$L$879</f>
        <v>0</v>
      </c>
    </row>
    <row r="705" spans="1:11">
      <c r="A705" s="108" t="s">
        <v>19</v>
      </c>
      <c r="B705" s="18" t="s">
        <v>243</v>
      </c>
      <c r="C705" s="18" t="s">
        <v>270</v>
      </c>
      <c r="D705" s="117" t="s">
        <v>647</v>
      </c>
      <c r="E705" s="134" t="s">
        <v>256</v>
      </c>
      <c r="F705" s="134" t="s">
        <v>11</v>
      </c>
      <c r="G705" s="64">
        <v>0</v>
      </c>
      <c r="H705" s="64">
        <v>0</v>
      </c>
      <c r="I705" s="12">
        <f t="shared" si="240"/>
        <v>0</v>
      </c>
      <c r="J705" s="20">
        <f>'[4]Поправки февраль'!$K$880</f>
        <v>0</v>
      </c>
      <c r="K705" s="19">
        <f>'[4]Поправки февраль'!$L$880</f>
        <v>0</v>
      </c>
    </row>
    <row r="706" spans="1:11" s="186" customFormat="1" ht="89.25">
      <c r="A706" s="108" t="s">
        <v>679</v>
      </c>
      <c r="B706" s="151" t="s">
        <v>243</v>
      </c>
      <c r="C706" s="151" t="s">
        <v>270</v>
      </c>
      <c r="D706" s="117" t="s">
        <v>687</v>
      </c>
      <c r="E706" s="113"/>
      <c r="F706" s="113"/>
      <c r="G706" s="149">
        <f t="shared" ref="G706:H708" si="251">G707</f>
        <v>546.79999999999995</v>
      </c>
      <c r="H706" s="149">
        <f t="shared" si="251"/>
        <v>0</v>
      </c>
      <c r="I706" s="185">
        <f t="shared" si="240"/>
        <v>546.79999999999995</v>
      </c>
      <c r="J706" s="155">
        <f t="shared" ref="J706:K708" si="252">J707</f>
        <v>546.79999999999995</v>
      </c>
      <c r="K706" s="155">
        <f t="shared" si="252"/>
        <v>546.79999999999995</v>
      </c>
    </row>
    <row r="707" spans="1:11" s="186" customFormat="1" ht="38.25">
      <c r="A707" s="108" t="s">
        <v>306</v>
      </c>
      <c r="B707" s="151" t="s">
        <v>243</v>
      </c>
      <c r="C707" s="151" t="s">
        <v>270</v>
      </c>
      <c r="D707" s="117" t="s">
        <v>687</v>
      </c>
      <c r="E707" s="113" t="s">
        <v>254</v>
      </c>
      <c r="F707" s="113"/>
      <c r="G707" s="149">
        <f t="shared" si="251"/>
        <v>546.79999999999995</v>
      </c>
      <c r="H707" s="149">
        <f t="shared" si="251"/>
        <v>0</v>
      </c>
      <c r="I707" s="185">
        <f t="shared" si="240"/>
        <v>546.79999999999995</v>
      </c>
      <c r="J707" s="155">
        <f t="shared" si="252"/>
        <v>546.79999999999995</v>
      </c>
      <c r="K707" s="155">
        <f t="shared" si="252"/>
        <v>546.79999999999995</v>
      </c>
    </row>
    <row r="708" spans="1:11" s="186" customFormat="1">
      <c r="A708" s="108" t="s">
        <v>255</v>
      </c>
      <c r="B708" s="151" t="s">
        <v>243</v>
      </c>
      <c r="C708" s="151" t="s">
        <v>270</v>
      </c>
      <c r="D708" s="117" t="s">
        <v>687</v>
      </c>
      <c r="E708" s="113" t="s">
        <v>256</v>
      </c>
      <c r="F708" s="113"/>
      <c r="G708" s="149">
        <f t="shared" si="251"/>
        <v>546.79999999999995</v>
      </c>
      <c r="H708" s="149">
        <f t="shared" si="251"/>
        <v>0</v>
      </c>
      <c r="I708" s="185">
        <f t="shared" si="240"/>
        <v>546.79999999999995</v>
      </c>
      <c r="J708" s="155">
        <f t="shared" si="252"/>
        <v>546.79999999999995</v>
      </c>
      <c r="K708" s="155">
        <f t="shared" si="252"/>
        <v>546.79999999999995</v>
      </c>
    </row>
    <row r="709" spans="1:11" s="186" customFormat="1">
      <c r="A709" s="108" t="s">
        <v>19</v>
      </c>
      <c r="B709" s="151" t="s">
        <v>243</v>
      </c>
      <c r="C709" s="151" t="s">
        <v>270</v>
      </c>
      <c r="D709" s="117" t="s">
        <v>687</v>
      </c>
      <c r="E709" s="113" t="s">
        <v>256</v>
      </c>
      <c r="F709" s="113" t="s">
        <v>11</v>
      </c>
      <c r="G709" s="149">
        <v>546.79999999999995</v>
      </c>
      <c r="H709" s="149">
        <v>0</v>
      </c>
      <c r="I709" s="185">
        <f t="shared" si="240"/>
        <v>546.79999999999995</v>
      </c>
      <c r="J709" s="155">
        <f>'[4]Поправки февраль'!$K$884</f>
        <v>546.79999999999995</v>
      </c>
      <c r="K709" s="154">
        <f>'[4]Поправки февраль'!$L$884</f>
        <v>546.79999999999995</v>
      </c>
    </row>
    <row r="710" spans="1:11" s="186" customFormat="1" ht="89.25">
      <c r="A710" s="108" t="s">
        <v>679</v>
      </c>
      <c r="B710" s="151" t="s">
        <v>243</v>
      </c>
      <c r="C710" s="151" t="s">
        <v>270</v>
      </c>
      <c r="D710" s="117" t="s">
        <v>680</v>
      </c>
      <c r="E710" s="113"/>
      <c r="F710" s="113"/>
      <c r="G710" s="149">
        <f t="shared" ref="G710:K712" si="253">G711</f>
        <v>0</v>
      </c>
      <c r="H710" s="149">
        <f t="shared" si="253"/>
        <v>0</v>
      </c>
      <c r="I710" s="185">
        <f t="shared" si="240"/>
        <v>0</v>
      </c>
      <c r="J710" s="149">
        <f t="shared" si="253"/>
        <v>0</v>
      </c>
      <c r="K710" s="149">
        <f t="shared" si="253"/>
        <v>0</v>
      </c>
    </row>
    <row r="711" spans="1:11" s="186" customFormat="1" ht="38.25">
      <c r="A711" s="108" t="s">
        <v>306</v>
      </c>
      <c r="B711" s="151" t="s">
        <v>243</v>
      </c>
      <c r="C711" s="151" t="s">
        <v>270</v>
      </c>
      <c r="D711" s="117" t="s">
        <v>680</v>
      </c>
      <c r="E711" s="113" t="s">
        <v>254</v>
      </c>
      <c r="F711" s="113"/>
      <c r="G711" s="149">
        <f t="shared" si="253"/>
        <v>0</v>
      </c>
      <c r="H711" s="149">
        <f t="shared" si="253"/>
        <v>0</v>
      </c>
      <c r="I711" s="185">
        <f t="shared" si="240"/>
        <v>0</v>
      </c>
      <c r="J711" s="149">
        <f t="shared" si="253"/>
        <v>0</v>
      </c>
      <c r="K711" s="149">
        <f t="shared" si="253"/>
        <v>0</v>
      </c>
    </row>
    <row r="712" spans="1:11" s="186" customFormat="1">
      <c r="A712" s="108" t="s">
        <v>255</v>
      </c>
      <c r="B712" s="151" t="s">
        <v>243</v>
      </c>
      <c r="C712" s="151" t="s">
        <v>270</v>
      </c>
      <c r="D712" s="117" t="s">
        <v>680</v>
      </c>
      <c r="E712" s="113" t="s">
        <v>256</v>
      </c>
      <c r="F712" s="113"/>
      <c r="G712" s="149">
        <f t="shared" si="253"/>
        <v>0</v>
      </c>
      <c r="H712" s="149">
        <f t="shared" si="253"/>
        <v>0</v>
      </c>
      <c r="I712" s="185">
        <f t="shared" si="240"/>
        <v>0</v>
      </c>
      <c r="J712" s="149">
        <f t="shared" si="253"/>
        <v>0</v>
      </c>
      <c r="K712" s="149">
        <f t="shared" si="253"/>
        <v>0</v>
      </c>
    </row>
    <row r="713" spans="1:11" s="186" customFormat="1">
      <c r="A713" s="108" t="s">
        <v>19</v>
      </c>
      <c r="B713" s="151" t="s">
        <v>243</v>
      </c>
      <c r="C713" s="151" t="s">
        <v>270</v>
      </c>
      <c r="D713" s="117" t="s">
        <v>680</v>
      </c>
      <c r="E713" s="113" t="s">
        <v>256</v>
      </c>
      <c r="F713" s="113" t="s">
        <v>11</v>
      </c>
      <c r="G713" s="149">
        <v>0</v>
      </c>
      <c r="H713" s="149">
        <v>0</v>
      </c>
      <c r="I713" s="185">
        <f t="shared" si="240"/>
        <v>0</v>
      </c>
      <c r="J713" s="155">
        <f>'[4]Поправки февраль'!$K$888</f>
        <v>0</v>
      </c>
      <c r="K713" s="154">
        <f>'[4]Поправки февраль'!$L$888</f>
        <v>0</v>
      </c>
    </row>
    <row r="714" spans="1:11" ht="90.75" customHeight="1">
      <c r="A714" s="74" t="s">
        <v>624</v>
      </c>
      <c r="B714" s="18" t="s">
        <v>243</v>
      </c>
      <c r="C714" s="18" t="s">
        <v>270</v>
      </c>
      <c r="D714" s="117" t="s">
        <v>625</v>
      </c>
      <c r="E714" s="134"/>
      <c r="F714" s="134"/>
      <c r="G714" s="64">
        <f t="shared" ref="G714:K716" si="254">G715</f>
        <v>150.6</v>
      </c>
      <c r="H714" s="64">
        <f t="shared" si="254"/>
        <v>0</v>
      </c>
      <c r="I714" s="12">
        <f t="shared" si="240"/>
        <v>150.6</v>
      </c>
      <c r="J714" s="22">
        <f t="shared" si="254"/>
        <v>150.6</v>
      </c>
      <c r="K714" s="22">
        <f t="shared" si="254"/>
        <v>150.6</v>
      </c>
    </row>
    <row r="715" spans="1:11" ht="38.25">
      <c r="A715" s="108" t="s">
        <v>306</v>
      </c>
      <c r="B715" s="18" t="s">
        <v>243</v>
      </c>
      <c r="C715" s="18" t="s">
        <v>270</v>
      </c>
      <c r="D715" s="117" t="s">
        <v>625</v>
      </c>
      <c r="E715" s="134" t="s">
        <v>254</v>
      </c>
      <c r="F715" s="134"/>
      <c r="G715" s="64">
        <f t="shared" si="254"/>
        <v>150.6</v>
      </c>
      <c r="H715" s="64">
        <f t="shared" si="254"/>
        <v>0</v>
      </c>
      <c r="I715" s="12">
        <f t="shared" si="240"/>
        <v>150.6</v>
      </c>
      <c r="J715" s="22">
        <f t="shared" si="254"/>
        <v>150.6</v>
      </c>
      <c r="K715" s="22">
        <f t="shared" si="254"/>
        <v>150.6</v>
      </c>
    </row>
    <row r="716" spans="1:11">
      <c r="A716" s="108" t="s">
        <v>255</v>
      </c>
      <c r="B716" s="18" t="s">
        <v>243</v>
      </c>
      <c r="C716" s="18" t="s">
        <v>270</v>
      </c>
      <c r="D716" s="117" t="s">
        <v>625</v>
      </c>
      <c r="E716" s="134" t="s">
        <v>256</v>
      </c>
      <c r="F716" s="134"/>
      <c r="G716" s="64">
        <f t="shared" si="254"/>
        <v>150.6</v>
      </c>
      <c r="H716" s="64">
        <f t="shared" si="254"/>
        <v>0</v>
      </c>
      <c r="I716" s="12">
        <f t="shared" si="240"/>
        <v>150.6</v>
      </c>
      <c r="J716" s="22">
        <f t="shared" si="254"/>
        <v>150.6</v>
      </c>
      <c r="K716" s="22">
        <f t="shared" si="254"/>
        <v>150.6</v>
      </c>
    </row>
    <row r="717" spans="1:11">
      <c r="A717" s="108" t="s">
        <v>18</v>
      </c>
      <c r="B717" s="18" t="s">
        <v>243</v>
      </c>
      <c r="C717" s="18" t="s">
        <v>270</v>
      </c>
      <c r="D717" s="117" t="s">
        <v>625</v>
      </c>
      <c r="E717" s="134" t="s">
        <v>256</v>
      </c>
      <c r="F717" s="134" t="s">
        <v>10</v>
      </c>
      <c r="G717" s="64">
        <f>'[1]Бюджет 2025 г 1 чтение'!$H$874</f>
        <v>150.6</v>
      </c>
      <c r="H717" s="64"/>
      <c r="I717" s="12">
        <f t="shared" si="240"/>
        <v>150.6</v>
      </c>
      <c r="J717" s="22">
        <f>'[1]Бюджет 2025 г 1 чтение'!$I$874</f>
        <v>150.6</v>
      </c>
      <c r="K717" s="22">
        <f>'[1]Бюджет 2025 г 1 чтение'!$J$874</f>
        <v>150.6</v>
      </c>
    </row>
    <row r="718" spans="1:11" ht="24" customHeight="1">
      <c r="A718" s="166" t="s">
        <v>295</v>
      </c>
      <c r="B718" s="34" t="s">
        <v>243</v>
      </c>
      <c r="C718" s="34" t="s">
        <v>270</v>
      </c>
      <c r="D718" s="35" t="s">
        <v>296</v>
      </c>
      <c r="E718" s="34"/>
      <c r="F718" s="34"/>
      <c r="G718" s="16">
        <f t="shared" ref="G718:K720" si="255">G719</f>
        <v>1258.8</v>
      </c>
      <c r="H718" s="16">
        <f t="shared" si="255"/>
        <v>0</v>
      </c>
      <c r="I718" s="12">
        <f t="shared" si="240"/>
        <v>1258.8</v>
      </c>
      <c r="J718" s="16">
        <f t="shared" si="255"/>
        <v>1183</v>
      </c>
      <c r="K718" s="16">
        <f t="shared" si="255"/>
        <v>1102.5999999999999</v>
      </c>
    </row>
    <row r="719" spans="1:11" ht="36">
      <c r="A719" s="44" t="s">
        <v>306</v>
      </c>
      <c r="B719" s="18" t="s">
        <v>243</v>
      </c>
      <c r="C719" s="18" t="s">
        <v>270</v>
      </c>
      <c r="D719" s="30" t="s">
        <v>296</v>
      </c>
      <c r="E719" s="18" t="s">
        <v>254</v>
      </c>
      <c r="F719" s="18"/>
      <c r="G719" s="16">
        <f t="shared" si="255"/>
        <v>1258.8</v>
      </c>
      <c r="H719" s="16">
        <f t="shared" si="255"/>
        <v>0</v>
      </c>
      <c r="I719" s="12">
        <f t="shared" si="240"/>
        <v>1258.8</v>
      </c>
      <c r="J719" s="16">
        <f t="shared" si="255"/>
        <v>1183</v>
      </c>
      <c r="K719" s="16">
        <f t="shared" si="255"/>
        <v>1102.5999999999999</v>
      </c>
    </row>
    <row r="720" spans="1:11" ht="15" customHeight="1">
      <c r="A720" s="44" t="s">
        <v>255</v>
      </c>
      <c r="B720" s="18" t="s">
        <v>243</v>
      </c>
      <c r="C720" s="18" t="s">
        <v>270</v>
      </c>
      <c r="D720" s="30" t="s">
        <v>296</v>
      </c>
      <c r="E720" s="18" t="s">
        <v>256</v>
      </c>
      <c r="F720" s="18"/>
      <c r="G720" s="16">
        <f t="shared" si="255"/>
        <v>1258.8</v>
      </c>
      <c r="H720" s="16">
        <f t="shared" si="255"/>
        <v>0</v>
      </c>
      <c r="I720" s="12">
        <f t="shared" si="240"/>
        <v>1258.8</v>
      </c>
      <c r="J720" s="16">
        <f t="shared" si="255"/>
        <v>1183</v>
      </c>
      <c r="K720" s="16">
        <f t="shared" si="255"/>
        <v>1102.5999999999999</v>
      </c>
    </row>
    <row r="721" spans="1:11">
      <c r="A721" s="44" t="s">
        <v>18</v>
      </c>
      <c r="B721" s="18" t="s">
        <v>243</v>
      </c>
      <c r="C721" s="18" t="s">
        <v>270</v>
      </c>
      <c r="D721" s="30" t="s">
        <v>296</v>
      </c>
      <c r="E721" s="18" t="s">
        <v>256</v>
      </c>
      <c r="F721" s="18" t="s">
        <v>10</v>
      </c>
      <c r="G721" s="64">
        <f>'[3]Бюджет 2025 г 2 чтение'!$H$893</f>
        <v>1258.8</v>
      </c>
      <c r="H721" s="64"/>
      <c r="I721" s="12">
        <f t="shared" si="240"/>
        <v>1258.8</v>
      </c>
      <c r="J721" s="20">
        <f>'[3]Бюджет 2025 г 2 чтение'!$I$893</f>
        <v>1183</v>
      </c>
      <c r="K721" s="19">
        <f>'[3]Бюджет 2025 г 2 чтение'!$J$893</f>
        <v>1102.5999999999999</v>
      </c>
    </row>
    <row r="722" spans="1:11" ht="60">
      <c r="A722" s="166" t="s">
        <v>640</v>
      </c>
      <c r="B722" s="18" t="s">
        <v>243</v>
      </c>
      <c r="C722" s="18" t="s">
        <v>270</v>
      </c>
      <c r="D722" s="116" t="s">
        <v>686</v>
      </c>
      <c r="E722" s="34"/>
      <c r="F722" s="34"/>
      <c r="G722" s="64">
        <f t="shared" ref="G722:H724" si="256">G723</f>
        <v>13749.1</v>
      </c>
      <c r="H722" s="64">
        <f t="shared" si="256"/>
        <v>0</v>
      </c>
      <c r="I722" s="12">
        <f t="shared" si="240"/>
        <v>13749.1</v>
      </c>
      <c r="J722" s="20">
        <f t="shared" ref="J722:K724" si="257">J723</f>
        <v>13749.1</v>
      </c>
      <c r="K722" s="20">
        <f t="shared" si="257"/>
        <v>13749.1</v>
      </c>
    </row>
    <row r="723" spans="1:11" ht="36">
      <c r="A723" s="44" t="s">
        <v>306</v>
      </c>
      <c r="B723" s="18" t="s">
        <v>243</v>
      </c>
      <c r="C723" s="18" t="s">
        <v>270</v>
      </c>
      <c r="D723" s="116" t="s">
        <v>686</v>
      </c>
      <c r="E723" s="18" t="s">
        <v>254</v>
      </c>
      <c r="F723" s="18"/>
      <c r="G723" s="64">
        <f t="shared" si="256"/>
        <v>13749.1</v>
      </c>
      <c r="H723" s="64">
        <f t="shared" si="256"/>
        <v>0</v>
      </c>
      <c r="I723" s="12">
        <f t="shared" si="240"/>
        <v>13749.1</v>
      </c>
      <c r="J723" s="20">
        <f t="shared" si="257"/>
        <v>13749.1</v>
      </c>
      <c r="K723" s="20">
        <f t="shared" si="257"/>
        <v>13749.1</v>
      </c>
    </row>
    <row r="724" spans="1:11" ht="25.5">
      <c r="A724" s="44" t="s">
        <v>255</v>
      </c>
      <c r="B724" s="18" t="s">
        <v>243</v>
      </c>
      <c r="C724" s="18" t="s">
        <v>270</v>
      </c>
      <c r="D724" s="116" t="s">
        <v>686</v>
      </c>
      <c r="E724" s="18" t="s">
        <v>256</v>
      </c>
      <c r="F724" s="18"/>
      <c r="G724" s="64">
        <f t="shared" si="256"/>
        <v>13749.1</v>
      </c>
      <c r="H724" s="64">
        <f t="shared" si="256"/>
        <v>0</v>
      </c>
      <c r="I724" s="12">
        <f t="shared" si="240"/>
        <v>13749.1</v>
      </c>
      <c r="J724" s="20">
        <f t="shared" si="257"/>
        <v>13749.1</v>
      </c>
      <c r="K724" s="20">
        <f t="shared" si="257"/>
        <v>13749.1</v>
      </c>
    </row>
    <row r="725" spans="1:11" ht="25.5">
      <c r="A725" s="44" t="s">
        <v>19</v>
      </c>
      <c r="B725" s="18" t="s">
        <v>243</v>
      </c>
      <c r="C725" s="18" t="s">
        <v>270</v>
      </c>
      <c r="D725" s="116" t="s">
        <v>686</v>
      </c>
      <c r="E725" s="18" t="s">
        <v>256</v>
      </c>
      <c r="F725" s="18" t="s">
        <v>11</v>
      </c>
      <c r="G725" s="64">
        <v>13749.1</v>
      </c>
      <c r="H725" s="64">
        <v>0</v>
      </c>
      <c r="I725" s="12">
        <f t="shared" si="240"/>
        <v>13749.1</v>
      </c>
      <c r="J725" s="20">
        <f>'[4]Поправки февраль'!$K$914</f>
        <v>13749.1</v>
      </c>
      <c r="K725" s="20">
        <f>'[4]Поправки февраль'!$L$914</f>
        <v>13749.1</v>
      </c>
    </row>
    <row r="726" spans="1:11" ht="64.5" hidden="1" customHeight="1">
      <c r="A726" s="166" t="s">
        <v>640</v>
      </c>
      <c r="B726" s="18" t="s">
        <v>243</v>
      </c>
      <c r="C726" s="18" t="s">
        <v>270</v>
      </c>
      <c r="D726" s="35" t="s">
        <v>297</v>
      </c>
      <c r="E726" s="34"/>
      <c r="F726" s="34"/>
      <c r="G726" s="16">
        <f t="shared" ref="G726:K728" si="258">G727</f>
        <v>0</v>
      </c>
      <c r="H726" s="16">
        <f t="shared" si="258"/>
        <v>0</v>
      </c>
      <c r="I726" s="12">
        <f t="shared" si="240"/>
        <v>0</v>
      </c>
      <c r="J726" s="16">
        <f t="shared" si="258"/>
        <v>0</v>
      </c>
      <c r="K726" s="16">
        <f t="shared" si="258"/>
        <v>0</v>
      </c>
    </row>
    <row r="727" spans="1:11" ht="37.5" hidden="1" customHeight="1">
      <c r="A727" s="44" t="s">
        <v>306</v>
      </c>
      <c r="B727" s="18" t="s">
        <v>243</v>
      </c>
      <c r="C727" s="18" t="s">
        <v>270</v>
      </c>
      <c r="D727" s="35" t="s">
        <v>297</v>
      </c>
      <c r="E727" s="18" t="s">
        <v>254</v>
      </c>
      <c r="F727" s="18"/>
      <c r="G727" s="16">
        <f t="shared" si="258"/>
        <v>0</v>
      </c>
      <c r="H727" s="16">
        <f t="shared" si="258"/>
        <v>0</v>
      </c>
      <c r="I727" s="12">
        <f t="shared" si="240"/>
        <v>0</v>
      </c>
      <c r="J727" s="16">
        <f t="shared" si="258"/>
        <v>0</v>
      </c>
      <c r="K727" s="16">
        <f t="shared" si="258"/>
        <v>0</v>
      </c>
    </row>
    <row r="728" spans="1:11" ht="15" hidden="1" customHeight="1">
      <c r="A728" s="44" t="s">
        <v>255</v>
      </c>
      <c r="B728" s="18" t="s">
        <v>243</v>
      </c>
      <c r="C728" s="18" t="s">
        <v>270</v>
      </c>
      <c r="D728" s="35" t="s">
        <v>297</v>
      </c>
      <c r="E728" s="18" t="s">
        <v>256</v>
      </c>
      <c r="F728" s="18"/>
      <c r="G728" s="16">
        <f t="shared" si="258"/>
        <v>0</v>
      </c>
      <c r="H728" s="16">
        <f t="shared" si="258"/>
        <v>0</v>
      </c>
      <c r="I728" s="12">
        <f t="shared" si="240"/>
        <v>0</v>
      </c>
      <c r="J728" s="16">
        <f t="shared" si="258"/>
        <v>0</v>
      </c>
      <c r="K728" s="16">
        <f t="shared" si="258"/>
        <v>0</v>
      </c>
    </row>
    <row r="729" spans="1:11" hidden="1">
      <c r="A729" s="44" t="s">
        <v>19</v>
      </c>
      <c r="B729" s="18" t="s">
        <v>243</v>
      </c>
      <c r="C729" s="18" t="s">
        <v>270</v>
      </c>
      <c r="D729" s="35" t="s">
        <v>297</v>
      </c>
      <c r="E729" s="18" t="s">
        <v>256</v>
      </c>
      <c r="F729" s="18" t="s">
        <v>11</v>
      </c>
      <c r="G729" s="130">
        <v>0</v>
      </c>
      <c r="H729" s="130">
        <v>0</v>
      </c>
      <c r="I729" s="12">
        <f t="shared" si="240"/>
        <v>0</v>
      </c>
      <c r="J729" s="20">
        <f>'[4]Поправки февраль'!$K$918</f>
        <v>0</v>
      </c>
      <c r="K729" s="20">
        <f>'[4]Поправки февраль'!$L$918</f>
        <v>0</v>
      </c>
    </row>
    <row r="730" spans="1:11" s="50" customFormat="1" ht="38.25" hidden="1">
      <c r="A730" s="23" t="s">
        <v>200</v>
      </c>
      <c r="B730" s="18" t="s">
        <v>243</v>
      </c>
      <c r="C730" s="18" t="s">
        <v>270</v>
      </c>
      <c r="D730" s="54" t="s">
        <v>201</v>
      </c>
      <c r="E730" s="18"/>
      <c r="F730" s="18"/>
      <c r="G730" s="16">
        <f t="shared" ref="G730:J735" si="259">G731</f>
        <v>0</v>
      </c>
      <c r="H730" s="16">
        <f t="shared" si="259"/>
        <v>0</v>
      </c>
      <c r="I730" s="12">
        <f t="shared" si="240"/>
        <v>0</v>
      </c>
      <c r="J730" s="16">
        <f t="shared" si="259"/>
        <v>0</v>
      </c>
      <c r="K730" s="26"/>
    </row>
    <row r="731" spans="1:11" ht="38.25" hidden="1" customHeight="1">
      <c r="A731" s="48" t="s">
        <v>298</v>
      </c>
      <c r="B731" s="18" t="s">
        <v>243</v>
      </c>
      <c r="C731" s="18" t="s">
        <v>270</v>
      </c>
      <c r="D731" s="24" t="s">
        <v>299</v>
      </c>
      <c r="E731" s="25"/>
      <c r="F731" s="25"/>
      <c r="G731" s="16">
        <f t="shared" si="259"/>
        <v>0</v>
      </c>
      <c r="H731" s="16">
        <f t="shared" si="259"/>
        <v>0</v>
      </c>
      <c r="I731" s="12">
        <f t="shared" si="240"/>
        <v>0</v>
      </c>
      <c r="J731" s="16">
        <f t="shared" si="259"/>
        <v>0</v>
      </c>
      <c r="K731" s="26"/>
    </row>
    <row r="732" spans="1:11" ht="38.25" hidden="1">
      <c r="A732" s="65" t="s">
        <v>300</v>
      </c>
      <c r="B732" s="18" t="s">
        <v>243</v>
      </c>
      <c r="C732" s="18" t="s">
        <v>270</v>
      </c>
      <c r="D732" s="24" t="s">
        <v>301</v>
      </c>
      <c r="E732" s="18"/>
      <c r="F732" s="18"/>
      <c r="G732" s="16">
        <f t="shared" si="259"/>
        <v>0</v>
      </c>
      <c r="H732" s="16">
        <f t="shared" si="259"/>
        <v>0</v>
      </c>
      <c r="I732" s="12">
        <f t="shared" si="240"/>
        <v>0</v>
      </c>
      <c r="J732" s="16">
        <f t="shared" si="259"/>
        <v>0</v>
      </c>
      <c r="K732" s="26"/>
    </row>
    <row r="733" spans="1:11" hidden="1">
      <c r="A733" s="23" t="s">
        <v>133</v>
      </c>
      <c r="B733" s="18" t="s">
        <v>243</v>
      </c>
      <c r="C733" s="18" t="s">
        <v>270</v>
      </c>
      <c r="D733" s="24" t="s">
        <v>302</v>
      </c>
      <c r="E733" s="18" t="s">
        <v>254</v>
      </c>
      <c r="F733" s="18"/>
      <c r="G733" s="16">
        <f t="shared" si="259"/>
        <v>0</v>
      </c>
      <c r="H733" s="16">
        <f t="shared" si="259"/>
        <v>0</v>
      </c>
      <c r="I733" s="12">
        <f t="shared" si="240"/>
        <v>0</v>
      </c>
      <c r="J733" s="16">
        <f t="shared" si="259"/>
        <v>0</v>
      </c>
      <c r="K733" s="26"/>
    </row>
    <row r="734" spans="1:11" ht="38.25" hidden="1">
      <c r="A734" s="48" t="s">
        <v>306</v>
      </c>
      <c r="B734" s="18" t="s">
        <v>243</v>
      </c>
      <c r="C734" s="18" t="s">
        <v>270</v>
      </c>
      <c r="D734" s="55" t="s">
        <v>302</v>
      </c>
      <c r="E734" s="18" t="s">
        <v>256</v>
      </c>
      <c r="F734" s="18"/>
      <c r="G734" s="16">
        <f t="shared" si="259"/>
        <v>0</v>
      </c>
      <c r="H734" s="16">
        <f t="shared" si="259"/>
        <v>0</v>
      </c>
      <c r="I734" s="12">
        <f t="shared" si="240"/>
        <v>0</v>
      </c>
      <c r="J734" s="16">
        <f t="shared" si="259"/>
        <v>0</v>
      </c>
      <c r="K734" s="26"/>
    </row>
    <row r="735" spans="1:11" hidden="1">
      <c r="A735" s="48" t="s">
        <v>255</v>
      </c>
      <c r="B735" s="18" t="s">
        <v>243</v>
      </c>
      <c r="C735" s="18" t="s">
        <v>270</v>
      </c>
      <c r="D735" s="55" t="s">
        <v>302</v>
      </c>
      <c r="E735" s="18" t="s">
        <v>256</v>
      </c>
      <c r="F735" s="18"/>
      <c r="G735" s="16">
        <f t="shared" si="259"/>
        <v>0</v>
      </c>
      <c r="H735" s="16">
        <f t="shared" si="259"/>
        <v>0</v>
      </c>
      <c r="I735" s="12">
        <f t="shared" si="240"/>
        <v>0</v>
      </c>
      <c r="J735" s="16">
        <f t="shared" si="259"/>
        <v>0</v>
      </c>
      <c r="K735" s="26"/>
    </row>
    <row r="736" spans="1:11" s="50" customFormat="1" hidden="1">
      <c r="A736" s="48" t="s">
        <v>16</v>
      </c>
      <c r="B736" s="24" t="s">
        <v>243</v>
      </c>
      <c r="C736" s="24" t="s">
        <v>270</v>
      </c>
      <c r="D736" s="55" t="s">
        <v>302</v>
      </c>
      <c r="E736" s="24" t="s">
        <v>256</v>
      </c>
      <c r="F736" s="24" t="s">
        <v>17</v>
      </c>
      <c r="G736" s="63"/>
      <c r="H736" s="63"/>
      <c r="I736" s="12">
        <f t="shared" si="240"/>
        <v>0</v>
      </c>
      <c r="J736" s="63"/>
      <c r="K736" s="26"/>
    </row>
    <row r="737" spans="1:11" s="50" customFormat="1" ht="30" hidden="1">
      <c r="A737" s="118" t="s">
        <v>25</v>
      </c>
      <c r="B737" s="24" t="s">
        <v>243</v>
      </c>
      <c r="C737" s="24" t="s">
        <v>270</v>
      </c>
      <c r="D737" s="55" t="s">
        <v>228</v>
      </c>
      <c r="E737" s="24"/>
      <c r="F737" s="24"/>
      <c r="G737" s="63">
        <f>G738+G742+G746</f>
        <v>0</v>
      </c>
      <c r="H737" s="63">
        <f>H738+H742+H746</f>
        <v>0</v>
      </c>
      <c r="I737" s="12">
        <f t="shared" si="240"/>
        <v>0</v>
      </c>
      <c r="J737" s="63">
        <f>J738+J742+J746</f>
        <v>0</v>
      </c>
      <c r="K737" s="26"/>
    </row>
    <row r="738" spans="1:11" s="50" customFormat="1" ht="38.25" hidden="1">
      <c r="A738" s="127" t="s">
        <v>82</v>
      </c>
      <c r="B738" s="24" t="s">
        <v>243</v>
      </c>
      <c r="C738" s="24" t="s">
        <v>270</v>
      </c>
      <c r="D738" s="55" t="s">
        <v>303</v>
      </c>
      <c r="E738" s="24"/>
      <c r="F738" s="24"/>
      <c r="G738" s="63">
        <f t="shared" ref="G738:J740" si="260">G739</f>
        <v>0</v>
      </c>
      <c r="H738" s="63">
        <f t="shared" si="260"/>
        <v>0</v>
      </c>
      <c r="I738" s="12">
        <f t="shared" si="240"/>
        <v>0</v>
      </c>
      <c r="J738" s="63">
        <f t="shared" si="260"/>
        <v>0</v>
      </c>
      <c r="K738" s="26"/>
    </row>
    <row r="739" spans="1:11" s="50" customFormat="1" ht="51" hidden="1">
      <c r="A739" s="108" t="s">
        <v>259</v>
      </c>
      <c r="B739" s="24" t="s">
        <v>243</v>
      </c>
      <c r="C739" s="24" t="s">
        <v>270</v>
      </c>
      <c r="D739" s="55" t="s">
        <v>303</v>
      </c>
      <c r="E739" s="24" t="s">
        <v>254</v>
      </c>
      <c r="F739" s="24"/>
      <c r="G739" s="63">
        <f t="shared" si="260"/>
        <v>0</v>
      </c>
      <c r="H739" s="63">
        <f t="shared" si="260"/>
        <v>0</v>
      </c>
      <c r="I739" s="12">
        <f t="shared" si="240"/>
        <v>0</v>
      </c>
      <c r="J739" s="63">
        <f t="shared" si="260"/>
        <v>0</v>
      </c>
      <c r="K739" s="26"/>
    </row>
    <row r="740" spans="1:11" s="50" customFormat="1" hidden="1">
      <c r="A740" s="108" t="s">
        <v>255</v>
      </c>
      <c r="B740" s="24" t="s">
        <v>243</v>
      </c>
      <c r="C740" s="24" t="s">
        <v>270</v>
      </c>
      <c r="D740" s="55" t="s">
        <v>303</v>
      </c>
      <c r="E740" s="24" t="s">
        <v>256</v>
      </c>
      <c r="F740" s="24"/>
      <c r="G740" s="63">
        <f t="shared" si="260"/>
        <v>0</v>
      </c>
      <c r="H740" s="63">
        <f t="shared" si="260"/>
        <v>0</v>
      </c>
      <c r="I740" s="12">
        <f t="shared" si="240"/>
        <v>0</v>
      </c>
      <c r="J740" s="63">
        <f t="shared" si="260"/>
        <v>0</v>
      </c>
      <c r="K740" s="26"/>
    </row>
    <row r="741" spans="1:11" s="50" customFormat="1" hidden="1">
      <c r="A741" s="108" t="s">
        <v>16</v>
      </c>
      <c r="B741" s="24" t="s">
        <v>243</v>
      </c>
      <c r="C741" s="24" t="s">
        <v>270</v>
      </c>
      <c r="D741" s="55" t="s">
        <v>303</v>
      </c>
      <c r="E741" s="24" t="s">
        <v>256</v>
      </c>
      <c r="F741" s="24" t="s">
        <v>17</v>
      </c>
      <c r="G741" s="63"/>
      <c r="H741" s="63"/>
      <c r="I741" s="12">
        <f t="shared" si="240"/>
        <v>0</v>
      </c>
      <c r="J741" s="63"/>
      <c r="K741" s="26"/>
    </row>
    <row r="742" spans="1:11" s="50" customFormat="1" ht="90" hidden="1" customHeight="1">
      <c r="A742" s="48" t="s">
        <v>304</v>
      </c>
      <c r="B742" s="24" t="s">
        <v>243</v>
      </c>
      <c r="C742" s="24" t="s">
        <v>270</v>
      </c>
      <c r="D742" s="55" t="s">
        <v>305</v>
      </c>
      <c r="E742" s="24"/>
      <c r="F742" s="24"/>
      <c r="G742" s="63">
        <f t="shared" ref="G742:J744" si="261">G743</f>
        <v>0</v>
      </c>
      <c r="H742" s="63">
        <f t="shared" si="261"/>
        <v>0</v>
      </c>
      <c r="I742" s="12">
        <f t="shared" si="240"/>
        <v>0</v>
      </c>
      <c r="J742" s="63">
        <f t="shared" si="261"/>
        <v>0</v>
      </c>
      <c r="K742" s="26"/>
    </row>
    <row r="743" spans="1:11" s="50" customFormat="1" ht="41.25" hidden="1" customHeight="1">
      <c r="A743" s="48" t="s">
        <v>306</v>
      </c>
      <c r="B743" s="24" t="s">
        <v>243</v>
      </c>
      <c r="C743" s="24" t="s">
        <v>270</v>
      </c>
      <c r="D743" s="55" t="s">
        <v>305</v>
      </c>
      <c r="E743" s="24" t="s">
        <v>254</v>
      </c>
      <c r="F743" s="24"/>
      <c r="G743" s="63">
        <f t="shared" si="261"/>
        <v>0</v>
      </c>
      <c r="H743" s="63">
        <f t="shared" si="261"/>
        <v>0</v>
      </c>
      <c r="I743" s="12">
        <f t="shared" si="240"/>
        <v>0</v>
      </c>
      <c r="J743" s="63">
        <f t="shared" si="261"/>
        <v>0</v>
      </c>
      <c r="K743" s="26"/>
    </row>
    <row r="744" spans="1:11" s="50" customFormat="1" hidden="1">
      <c r="A744" s="48" t="s">
        <v>255</v>
      </c>
      <c r="B744" s="24" t="s">
        <v>243</v>
      </c>
      <c r="C744" s="24" t="s">
        <v>270</v>
      </c>
      <c r="D744" s="55" t="s">
        <v>305</v>
      </c>
      <c r="E744" s="24" t="s">
        <v>256</v>
      </c>
      <c r="F744" s="24"/>
      <c r="G744" s="63">
        <f t="shared" si="261"/>
        <v>0</v>
      </c>
      <c r="H744" s="63">
        <f t="shared" si="261"/>
        <v>0</v>
      </c>
      <c r="I744" s="12">
        <f t="shared" si="240"/>
        <v>0</v>
      </c>
      <c r="J744" s="63">
        <f t="shared" si="261"/>
        <v>0</v>
      </c>
      <c r="K744" s="26"/>
    </row>
    <row r="745" spans="1:11" s="50" customFormat="1" hidden="1">
      <c r="A745" s="48" t="s">
        <v>18</v>
      </c>
      <c r="B745" s="24" t="s">
        <v>243</v>
      </c>
      <c r="C745" s="24" t="s">
        <v>270</v>
      </c>
      <c r="D745" s="55" t="s">
        <v>305</v>
      </c>
      <c r="E745" s="24" t="s">
        <v>256</v>
      </c>
      <c r="F745" s="24" t="s">
        <v>10</v>
      </c>
      <c r="G745" s="63"/>
      <c r="H745" s="63"/>
      <c r="I745" s="12">
        <f t="shared" si="240"/>
        <v>0</v>
      </c>
      <c r="J745" s="63"/>
      <c r="K745" s="26"/>
    </row>
    <row r="746" spans="1:11" s="50" customFormat="1" ht="74.25" hidden="1" customHeight="1">
      <c r="A746" s="48" t="s">
        <v>307</v>
      </c>
      <c r="B746" s="24" t="s">
        <v>243</v>
      </c>
      <c r="C746" s="24" t="s">
        <v>270</v>
      </c>
      <c r="D746" s="55" t="s">
        <v>308</v>
      </c>
      <c r="E746" s="24"/>
      <c r="F746" s="24"/>
      <c r="G746" s="63">
        <f>G747</f>
        <v>0</v>
      </c>
      <c r="H746" s="63">
        <f>H747</f>
        <v>0</v>
      </c>
      <c r="I746" s="12">
        <f t="shared" ref="I746:I809" si="262">G746+H746</f>
        <v>0</v>
      </c>
      <c r="J746" s="63">
        <f>J747</f>
        <v>0</v>
      </c>
      <c r="K746" s="26"/>
    </row>
    <row r="747" spans="1:11" s="50" customFormat="1" ht="36.75" hidden="1" customHeight="1">
      <c r="A747" s="48" t="s">
        <v>306</v>
      </c>
      <c r="B747" s="24" t="s">
        <v>243</v>
      </c>
      <c r="C747" s="24" t="s">
        <v>270</v>
      </c>
      <c r="D747" s="55" t="s">
        <v>308</v>
      </c>
      <c r="E747" s="24" t="s">
        <v>254</v>
      </c>
      <c r="F747" s="24"/>
      <c r="G747" s="63">
        <f>G748</f>
        <v>0</v>
      </c>
      <c r="H747" s="63">
        <f>H748</f>
        <v>0</v>
      </c>
      <c r="I747" s="12">
        <f t="shared" si="262"/>
        <v>0</v>
      </c>
      <c r="J747" s="63">
        <f>J748</f>
        <v>0</v>
      </c>
      <c r="K747" s="26"/>
    </row>
    <row r="748" spans="1:11" s="50" customFormat="1" hidden="1">
      <c r="A748" s="48" t="s">
        <v>255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/>
      <c r="G748" s="63">
        <f>G749+G750+G751</f>
        <v>0</v>
      </c>
      <c r="H748" s="63">
        <f>H749+H750+H751</f>
        <v>0</v>
      </c>
      <c r="I748" s="12">
        <f t="shared" si="262"/>
        <v>0</v>
      </c>
      <c r="J748" s="63">
        <f>J749+J750+J751</f>
        <v>0</v>
      </c>
      <c r="K748" s="26"/>
    </row>
    <row r="749" spans="1:11" s="50" customFormat="1" hidden="1">
      <c r="A749" s="48" t="s">
        <v>16</v>
      </c>
      <c r="B749" s="24" t="s">
        <v>243</v>
      </c>
      <c r="C749" s="24" t="s">
        <v>270</v>
      </c>
      <c r="D749" s="55" t="s">
        <v>308</v>
      </c>
      <c r="E749" s="24" t="s">
        <v>256</v>
      </c>
      <c r="F749" s="24" t="s">
        <v>17</v>
      </c>
      <c r="G749" s="63"/>
      <c r="H749" s="63"/>
      <c r="I749" s="12">
        <f t="shared" si="262"/>
        <v>0</v>
      </c>
      <c r="J749" s="63"/>
      <c r="K749" s="26"/>
    </row>
    <row r="750" spans="1:11" s="50" customFormat="1" hidden="1">
      <c r="A750" s="48" t="s">
        <v>18</v>
      </c>
      <c r="B750" s="24" t="s">
        <v>243</v>
      </c>
      <c r="C750" s="24" t="s">
        <v>270</v>
      </c>
      <c r="D750" s="55" t="s">
        <v>308</v>
      </c>
      <c r="E750" s="24" t="s">
        <v>256</v>
      </c>
      <c r="F750" s="24" t="s">
        <v>10</v>
      </c>
      <c r="G750" s="63"/>
      <c r="H750" s="63"/>
      <c r="I750" s="12">
        <f t="shared" si="262"/>
        <v>0</v>
      </c>
      <c r="J750" s="63"/>
      <c r="K750" s="26"/>
    </row>
    <row r="751" spans="1:11" s="50" customFormat="1" hidden="1">
      <c r="A751" s="48" t="s">
        <v>20</v>
      </c>
      <c r="B751" s="24" t="s">
        <v>243</v>
      </c>
      <c r="C751" s="24" t="s">
        <v>270</v>
      </c>
      <c r="D751" s="55" t="s">
        <v>308</v>
      </c>
      <c r="E751" s="24" t="s">
        <v>256</v>
      </c>
      <c r="F751" s="24" t="s">
        <v>12</v>
      </c>
      <c r="G751" s="63"/>
      <c r="H751" s="63"/>
      <c r="I751" s="12">
        <f t="shared" si="262"/>
        <v>0</v>
      </c>
      <c r="J751" s="63"/>
      <c r="K751" s="26"/>
    </row>
    <row r="752" spans="1:11" s="50" customFormat="1" ht="30" hidden="1">
      <c r="A752" s="118" t="s">
        <v>25</v>
      </c>
      <c r="B752" s="18" t="s">
        <v>243</v>
      </c>
      <c r="C752" s="18" t="s">
        <v>270</v>
      </c>
      <c r="D752" s="55" t="s">
        <v>528</v>
      </c>
      <c r="E752" s="24"/>
      <c r="F752" s="24"/>
      <c r="G752" s="63">
        <f t="shared" ref="G752:H755" si="263">G753</f>
        <v>0</v>
      </c>
      <c r="H752" s="63">
        <f t="shared" si="263"/>
        <v>0</v>
      </c>
      <c r="I752" s="12">
        <f t="shared" si="262"/>
        <v>0</v>
      </c>
      <c r="J752" s="63">
        <f t="shared" ref="J752:K755" si="264">J753</f>
        <v>0</v>
      </c>
      <c r="K752" s="63">
        <f t="shared" si="264"/>
        <v>0</v>
      </c>
    </row>
    <row r="753" spans="1:11" s="50" customFormat="1" ht="38.25" hidden="1">
      <c r="A753" s="48" t="s">
        <v>527</v>
      </c>
      <c r="B753" s="18" t="s">
        <v>243</v>
      </c>
      <c r="C753" s="18" t="s">
        <v>270</v>
      </c>
      <c r="D753" s="55" t="s">
        <v>528</v>
      </c>
      <c r="E753" s="24"/>
      <c r="F753" s="24"/>
      <c r="G753" s="63">
        <f t="shared" si="263"/>
        <v>0</v>
      </c>
      <c r="H753" s="63">
        <f t="shared" si="263"/>
        <v>0</v>
      </c>
      <c r="I753" s="12">
        <f t="shared" si="262"/>
        <v>0</v>
      </c>
      <c r="J753" s="63">
        <f t="shared" si="264"/>
        <v>0</v>
      </c>
      <c r="K753" s="63">
        <f t="shared" si="264"/>
        <v>0</v>
      </c>
    </row>
    <row r="754" spans="1:11" s="50" customFormat="1" ht="36" hidden="1">
      <c r="A754" s="44" t="s">
        <v>306</v>
      </c>
      <c r="B754" s="18" t="s">
        <v>243</v>
      </c>
      <c r="C754" s="18" t="s">
        <v>270</v>
      </c>
      <c r="D754" s="55" t="s">
        <v>528</v>
      </c>
      <c r="E754" s="24" t="s">
        <v>254</v>
      </c>
      <c r="F754" s="24"/>
      <c r="G754" s="63">
        <f t="shared" si="263"/>
        <v>0</v>
      </c>
      <c r="H754" s="63">
        <f t="shared" si="263"/>
        <v>0</v>
      </c>
      <c r="I754" s="12">
        <f t="shared" si="262"/>
        <v>0</v>
      </c>
      <c r="J754" s="63">
        <f t="shared" si="264"/>
        <v>0</v>
      </c>
      <c r="K754" s="63">
        <f t="shared" si="264"/>
        <v>0</v>
      </c>
    </row>
    <row r="755" spans="1:11" s="50" customFormat="1" hidden="1">
      <c r="A755" s="44" t="s">
        <v>255</v>
      </c>
      <c r="B755" s="18" t="s">
        <v>243</v>
      </c>
      <c r="C755" s="18" t="s">
        <v>270</v>
      </c>
      <c r="D755" s="55" t="s">
        <v>528</v>
      </c>
      <c r="E755" s="24" t="s">
        <v>256</v>
      </c>
      <c r="F755" s="24"/>
      <c r="G755" s="63">
        <f t="shared" si="263"/>
        <v>0</v>
      </c>
      <c r="H755" s="63">
        <f t="shared" si="263"/>
        <v>0</v>
      </c>
      <c r="I755" s="12">
        <f t="shared" si="262"/>
        <v>0</v>
      </c>
      <c r="J755" s="63">
        <f t="shared" si="264"/>
        <v>0</v>
      </c>
      <c r="K755" s="63">
        <f t="shared" si="264"/>
        <v>0</v>
      </c>
    </row>
    <row r="756" spans="1:11" s="50" customFormat="1" hidden="1">
      <c r="A756" s="44" t="s">
        <v>16</v>
      </c>
      <c r="B756" s="18" t="s">
        <v>243</v>
      </c>
      <c r="C756" s="18" t="s">
        <v>270</v>
      </c>
      <c r="D756" s="55" t="s">
        <v>528</v>
      </c>
      <c r="E756" s="24" t="s">
        <v>256</v>
      </c>
      <c r="F756" s="24" t="s">
        <v>17</v>
      </c>
      <c r="G756" s="63"/>
      <c r="H756" s="63"/>
      <c r="I756" s="12">
        <f t="shared" si="262"/>
        <v>0</v>
      </c>
      <c r="J756" s="63"/>
      <c r="K756" s="26"/>
    </row>
    <row r="757" spans="1:11" s="50" customFormat="1" ht="25.5">
      <c r="A757" s="105" t="s">
        <v>25</v>
      </c>
      <c r="B757" s="137" t="s">
        <v>243</v>
      </c>
      <c r="C757" s="137" t="s">
        <v>270</v>
      </c>
      <c r="D757" s="137" t="s">
        <v>26</v>
      </c>
      <c r="E757" s="137"/>
      <c r="F757" s="133"/>
      <c r="G757" s="64">
        <f>G772+G776+G781+G785+G789+G793+G797+G801+G805+G809+G813+G819+G823+G832+G827</f>
        <v>0</v>
      </c>
      <c r="H757" s="64">
        <f>H772+H776+H781+H785+H789+H793+H797+H801+H805+H809+H813+H819+H823+H832+H827</f>
        <v>0</v>
      </c>
      <c r="I757" s="12">
        <f t="shared" si="262"/>
        <v>0</v>
      </c>
      <c r="J757" s="64">
        <f>J772+J776+J781+J785+J789+J793+J797+J801+J805+J809+J813+J819+J823+J832+J827</f>
        <v>0</v>
      </c>
      <c r="K757" s="64">
        <f t="shared" ref="K757" si="265">K772+K776+K781+K785+K789+K793+K797+K801+K805+K809+K813+K819+K823+K832+K827</f>
        <v>0</v>
      </c>
    </row>
    <row r="758" spans="1:11" s="50" customFormat="1" ht="38.25" hidden="1">
      <c r="A758" s="135" t="s">
        <v>82</v>
      </c>
      <c r="B758" s="137" t="s">
        <v>243</v>
      </c>
      <c r="C758" s="137" t="s">
        <v>270</v>
      </c>
      <c r="D758" s="117" t="s">
        <v>570</v>
      </c>
      <c r="E758" s="134"/>
      <c r="F758" s="134"/>
      <c r="G758" s="64"/>
      <c r="H758" s="64"/>
      <c r="I758" s="12">
        <f t="shared" si="262"/>
        <v>0</v>
      </c>
      <c r="J758" s="64"/>
      <c r="K758" s="64"/>
    </row>
    <row r="759" spans="1:11" s="50" customFormat="1" ht="38.25" hidden="1">
      <c r="A759" s="108" t="s">
        <v>382</v>
      </c>
      <c r="B759" s="134" t="s">
        <v>243</v>
      </c>
      <c r="C759" s="134" t="s">
        <v>270</v>
      </c>
      <c r="D759" s="117" t="s">
        <v>570</v>
      </c>
      <c r="E759" s="134" t="s">
        <v>254</v>
      </c>
      <c r="F759" s="134"/>
      <c r="G759" s="64"/>
      <c r="H759" s="64"/>
      <c r="I759" s="12">
        <f t="shared" si="262"/>
        <v>0</v>
      </c>
      <c r="J759" s="64"/>
      <c r="K759" s="64"/>
    </row>
    <row r="760" spans="1:11" s="50" customFormat="1" hidden="1">
      <c r="A760" s="108" t="s">
        <v>255</v>
      </c>
      <c r="B760" s="134" t="s">
        <v>243</v>
      </c>
      <c r="C760" s="134" t="s">
        <v>270</v>
      </c>
      <c r="D760" s="117" t="s">
        <v>570</v>
      </c>
      <c r="E760" s="134" t="s">
        <v>256</v>
      </c>
      <c r="F760" s="134"/>
      <c r="G760" s="64"/>
      <c r="H760" s="64"/>
      <c r="I760" s="12">
        <f t="shared" si="262"/>
        <v>0</v>
      </c>
      <c r="J760" s="64"/>
      <c r="K760" s="64"/>
    </row>
    <row r="761" spans="1:11" s="50" customFormat="1" hidden="1">
      <c r="A761" s="106" t="s">
        <v>276</v>
      </c>
      <c r="B761" s="134" t="s">
        <v>243</v>
      </c>
      <c r="C761" s="134" t="s">
        <v>270</v>
      </c>
      <c r="D761" s="117" t="s">
        <v>570</v>
      </c>
      <c r="E761" s="134" t="s">
        <v>256</v>
      </c>
      <c r="F761" s="134" t="s">
        <v>17</v>
      </c>
      <c r="G761" s="64"/>
      <c r="H761" s="64"/>
      <c r="I761" s="12">
        <f t="shared" si="262"/>
        <v>0</v>
      </c>
      <c r="J761" s="64"/>
      <c r="K761" s="64"/>
    </row>
    <row r="762" spans="1:11" s="50" customFormat="1" ht="63.75" hidden="1">
      <c r="A762" s="106" t="s">
        <v>257</v>
      </c>
      <c r="B762" s="134" t="s">
        <v>243</v>
      </c>
      <c r="C762" s="134" t="s">
        <v>270</v>
      </c>
      <c r="D762" s="117" t="s">
        <v>585</v>
      </c>
      <c r="E762" s="134"/>
      <c r="F762" s="134"/>
      <c r="G762" s="64"/>
      <c r="H762" s="64"/>
      <c r="I762" s="12">
        <f t="shared" si="262"/>
        <v>0</v>
      </c>
      <c r="J762" s="64"/>
      <c r="K762" s="64"/>
    </row>
    <row r="763" spans="1:11" s="50" customFormat="1" ht="51" hidden="1">
      <c r="A763" s="108" t="s">
        <v>259</v>
      </c>
      <c r="B763" s="134" t="s">
        <v>243</v>
      </c>
      <c r="C763" s="134" t="s">
        <v>270</v>
      </c>
      <c r="D763" s="117" t="s">
        <v>585</v>
      </c>
      <c r="E763" s="134" t="s">
        <v>254</v>
      </c>
      <c r="F763" s="134"/>
      <c r="G763" s="64"/>
      <c r="H763" s="64"/>
      <c r="I763" s="12">
        <f t="shared" si="262"/>
        <v>0</v>
      </c>
      <c r="J763" s="64"/>
      <c r="K763" s="64"/>
    </row>
    <row r="764" spans="1:11" s="50" customFormat="1" hidden="1">
      <c r="A764" s="108" t="s">
        <v>255</v>
      </c>
      <c r="B764" s="134" t="s">
        <v>243</v>
      </c>
      <c r="C764" s="134" t="s">
        <v>270</v>
      </c>
      <c r="D764" s="117" t="s">
        <v>585</v>
      </c>
      <c r="E764" s="134" t="s">
        <v>256</v>
      </c>
      <c r="F764" s="134"/>
      <c r="G764" s="64"/>
      <c r="H764" s="64"/>
      <c r="I764" s="12">
        <f t="shared" si="262"/>
        <v>0</v>
      </c>
      <c r="J764" s="64"/>
      <c r="K764" s="64"/>
    </row>
    <row r="765" spans="1:11" s="50" customFormat="1" hidden="1">
      <c r="A765" s="108" t="s">
        <v>18</v>
      </c>
      <c r="B765" s="134" t="s">
        <v>243</v>
      </c>
      <c r="C765" s="134" t="s">
        <v>270</v>
      </c>
      <c r="D765" s="117" t="s">
        <v>585</v>
      </c>
      <c r="E765" s="134" t="s">
        <v>256</v>
      </c>
      <c r="F765" s="134" t="s">
        <v>10</v>
      </c>
      <c r="G765" s="64"/>
      <c r="H765" s="64"/>
      <c r="I765" s="12">
        <f t="shared" si="262"/>
        <v>0</v>
      </c>
      <c r="J765" s="64"/>
      <c r="K765" s="64"/>
    </row>
    <row r="766" spans="1:11" s="50" customFormat="1" ht="63.75" hidden="1">
      <c r="A766" s="108" t="s">
        <v>274</v>
      </c>
      <c r="B766" s="134" t="s">
        <v>243</v>
      </c>
      <c r="C766" s="134" t="s">
        <v>270</v>
      </c>
      <c r="D766" s="117" t="s">
        <v>586</v>
      </c>
      <c r="E766" s="134"/>
      <c r="F766" s="134"/>
      <c r="G766" s="64"/>
      <c r="H766" s="64"/>
      <c r="I766" s="12">
        <f t="shared" si="262"/>
        <v>0</v>
      </c>
      <c r="J766" s="64"/>
      <c r="K766" s="64"/>
    </row>
    <row r="767" spans="1:11" s="50" customFormat="1" ht="51" hidden="1">
      <c r="A767" s="108" t="s">
        <v>259</v>
      </c>
      <c r="B767" s="134" t="s">
        <v>243</v>
      </c>
      <c r="C767" s="134" t="s">
        <v>270</v>
      </c>
      <c r="D767" s="117" t="s">
        <v>275</v>
      </c>
      <c r="E767" s="134" t="s">
        <v>254</v>
      </c>
      <c r="F767" s="134"/>
      <c r="G767" s="64"/>
      <c r="H767" s="64"/>
      <c r="I767" s="12">
        <f t="shared" si="262"/>
        <v>0</v>
      </c>
      <c r="J767" s="64"/>
      <c r="K767" s="64"/>
    </row>
    <row r="768" spans="1:11" s="50" customFormat="1" hidden="1">
      <c r="A768" s="108" t="s">
        <v>255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/>
      <c r="G768" s="64"/>
      <c r="H768" s="64"/>
      <c r="I768" s="12">
        <f t="shared" si="262"/>
        <v>0</v>
      </c>
      <c r="J768" s="64"/>
      <c r="K768" s="64"/>
    </row>
    <row r="769" spans="1:11" s="50" customFormat="1" hidden="1">
      <c r="A769" s="108" t="s">
        <v>16</v>
      </c>
      <c r="B769" s="134" t="s">
        <v>243</v>
      </c>
      <c r="C769" s="134" t="s">
        <v>270</v>
      </c>
      <c r="D769" s="117" t="s">
        <v>275</v>
      </c>
      <c r="E769" s="134" t="s">
        <v>256</v>
      </c>
      <c r="F769" s="134" t="s">
        <v>17</v>
      </c>
      <c r="G769" s="64"/>
      <c r="H769" s="64"/>
      <c r="I769" s="12">
        <f t="shared" si="262"/>
        <v>0</v>
      </c>
      <c r="J769" s="64"/>
      <c r="K769" s="64"/>
    </row>
    <row r="770" spans="1:11" s="50" customFormat="1" hidden="1">
      <c r="A770" s="108" t="s">
        <v>18</v>
      </c>
      <c r="B770" s="134" t="s">
        <v>243</v>
      </c>
      <c r="C770" s="134" t="s">
        <v>270</v>
      </c>
      <c r="D770" s="117" t="s">
        <v>275</v>
      </c>
      <c r="E770" s="134" t="s">
        <v>256</v>
      </c>
      <c r="F770" s="134" t="s">
        <v>10</v>
      </c>
      <c r="G770" s="64"/>
      <c r="H770" s="64"/>
      <c r="I770" s="12">
        <f t="shared" si="262"/>
        <v>0</v>
      </c>
      <c r="J770" s="64"/>
      <c r="K770" s="64"/>
    </row>
    <row r="771" spans="1:11" s="50" customFormat="1" hidden="1">
      <c r="A771" s="108" t="s">
        <v>19</v>
      </c>
      <c r="B771" s="134" t="s">
        <v>243</v>
      </c>
      <c r="C771" s="134" t="s">
        <v>270</v>
      </c>
      <c r="D771" s="117" t="s">
        <v>275</v>
      </c>
      <c r="E771" s="134" t="s">
        <v>256</v>
      </c>
      <c r="F771" s="134" t="s">
        <v>11</v>
      </c>
      <c r="G771" s="64"/>
      <c r="H771" s="64"/>
      <c r="I771" s="12">
        <f t="shared" si="262"/>
        <v>0</v>
      </c>
      <c r="J771" s="64"/>
      <c r="K771" s="64"/>
    </row>
    <row r="772" spans="1:11" s="50" customFormat="1" ht="38.25" hidden="1">
      <c r="A772" s="114" t="s">
        <v>277</v>
      </c>
      <c r="B772" s="107" t="s">
        <v>243</v>
      </c>
      <c r="C772" s="107" t="s">
        <v>270</v>
      </c>
      <c r="D772" s="116" t="s">
        <v>587</v>
      </c>
      <c r="E772" s="138"/>
      <c r="F772" s="138"/>
      <c r="G772" s="64">
        <f t="shared" ref="G772:K774" si="266">G773</f>
        <v>0</v>
      </c>
      <c r="H772" s="64">
        <f t="shared" si="266"/>
        <v>0</v>
      </c>
      <c r="I772" s="12">
        <f t="shared" si="262"/>
        <v>0</v>
      </c>
      <c r="J772" s="64">
        <f t="shared" si="266"/>
        <v>0</v>
      </c>
      <c r="K772" s="64">
        <f t="shared" si="266"/>
        <v>0</v>
      </c>
    </row>
    <row r="773" spans="1:11" s="50" customFormat="1" ht="25.5" hidden="1">
      <c r="A773" s="106" t="s">
        <v>44</v>
      </c>
      <c r="B773" s="134" t="s">
        <v>243</v>
      </c>
      <c r="C773" s="134" t="s">
        <v>270</v>
      </c>
      <c r="D773" s="116" t="s">
        <v>587</v>
      </c>
      <c r="E773" s="134" t="s">
        <v>45</v>
      </c>
      <c r="F773" s="138"/>
      <c r="G773" s="64">
        <f t="shared" si="266"/>
        <v>0</v>
      </c>
      <c r="H773" s="64">
        <f t="shared" si="266"/>
        <v>0</v>
      </c>
      <c r="I773" s="12">
        <f t="shared" si="262"/>
        <v>0</v>
      </c>
      <c r="J773" s="64">
        <f t="shared" si="266"/>
        <v>0</v>
      </c>
      <c r="K773" s="64">
        <f t="shared" si="266"/>
        <v>0</v>
      </c>
    </row>
    <row r="774" spans="1:11" s="50" customFormat="1" ht="38.25" hidden="1">
      <c r="A774" s="106" t="s">
        <v>46</v>
      </c>
      <c r="B774" s="134" t="s">
        <v>243</v>
      </c>
      <c r="C774" s="134" t="s">
        <v>270</v>
      </c>
      <c r="D774" s="116" t="s">
        <v>587</v>
      </c>
      <c r="E774" s="134" t="s">
        <v>53</v>
      </c>
      <c r="F774" s="138"/>
      <c r="G774" s="64">
        <f t="shared" si="266"/>
        <v>0</v>
      </c>
      <c r="H774" s="64">
        <f t="shared" si="266"/>
        <v>0</v>
      </c>
      <c r="I774" s="12">
        <f t="shared" si="262"/>
        <v>0</v>
      </c>
      <c r="J774" s="64">
        <f t="shared" si="266"/>
        <v>0</v>
      </c>
      <c r="K774" s="64">
        <f t="shared" si="266"/>
        <v>0</v>
      </c>
    </row>
    <row r="775" spans="1:11" s="50" customFormat="1" hidden="1">
      <c r="A775" s="106" t="s">
        <v>16</v>
      </c>
      <c r="B775" s="134" t="s">
        <v>243</v>
      </c>
      <c r="C775" s="134" t="s">
        <v>270</v>
      </c>
      <c r="D775" s="116" t="s">
        <v>587</v>
      </c>
      <c r="E775" s="134" t="s">
        <v>53</v>
      </c>
      <c r="F775" s="134" t="s">
        <v>17</v>
      </c>
      <c r="G775" s="64">
        <f>'[1]Бюджет 2025 г 1 чтение'!$H$937</f>
        <v>0</v>
      </c>
      <c r="H775" s="64"/>
      <c r="I775" s="12">
        <f t="shared" si="262"/>
        <v>0</v>
      </c>
      <c r="J775" s="64">
        <f>'[1]Бюджет 2025 г 1 чтение'!$I$937</f>
        <v>0</v>
      </c>
      <c r="K775" s="22">
        <f>'[1]Бюджет 2025 г 1 чтение'!$J$937</f>
        <v>0</v>
      </c>
    </row>
    <row r="776" spans="1:11" s="50" customFormat="1" ht="38.25" hidden="1">
      <c r="A776" s="95" t="s">
        <v>560</v>
      </c>
      <c r="B776" s="134" t="s">
        <v>243</v>
      </c>
      <c r="C776" s="134" t="s">
        <v>270</v>
      </c>
      <c r="D776" s="117" t="s">
        <v>351</v>
      </c>
      <c r="E776" s="134"/>
      <c r="F776" s="138"/>
      <c r="G776" s="64">
        <f t="shared" ref="G776:H779" si="267">G777</f>
        <v>0</v>
      </c>
      <c r="H776" s="64">
        <f t="shared" si="267"/>
        <v>0</v>
      </c>
      <c r="I776" s="12">
        <f t="shared" si="262"/>
        <v>0</v>
      </c>
      <c r="J776" s="64">
        <f t="shared" ref="J776:K779" si="268">J777</f>
        <v>0</v>
      </c>
      <c r="K776" s="64">
        <f t="shared" si="268"/>
        <v>0</v>
      </c>
    </row>
    <row r="777" spans="1:11" s="50" customFormat="1" ht="25.5" hidden="1">
      <c r="A777" s="108" t="s">
        <v>280</v>
      </c>
      <c r="B777" s="107" t="s">
        <v>243</v>
      </c>
      <c r="C777" s="107" t="s">
        <v>270</v>
      </c>
      <c r="D777" s="117" t="s">
        <v>351</v>
      </c>
      <c r="E777" s="138"/>
      <c r="F777" s="138"/>
      <c r="G777" s="64">
        <f t="shared" si="267"/>
        <v>0</v>
      </c>
      <c r="H777" s="64">
        <f t="shared" si="267"/>
        <v>0</v>
      </c>
      <c r="I777" s="12">
        <f t="shared" si="262"/>
        <v>0</v>
      </c>
      <c r="J777" s="64">
        <f t="shared" si="268"/>
        <v>0</v>
      </c>
      <c r="K777" s="64">
        <f t="shared" si="268"/>
        <v>0</v>
      </c>
    </row>
    <row r="778" spans="1:11" s="50" customFormat="1" ht="43.5" hidden="1" customHeight="1">
      <c r="A778" s="108" t="s">
        <v>259</v>
      </c>
      <c r="B778" s="134" t="s">
        <v>243</v>
      </c>
      <c r="C778" s="134" t="s">
        <v>270</v>
      </c>
      <c r="D778" s="117" t="s">
        <v>351</v>
      </c>
      <c r="E778" s="134" t="s">
        <v>254</v>
      </c>
      <c r="F778" s="134"/>
      <c r="G778" s="64">
        <f t="shared" si="267"/>
        <v>0</v>
      </c>
      <c r="H778" s="64">
        <f t="shared" si="267"/>
        <v>0</v>
      </c>
      <c r="I778" s="12">
        <f t="shared" si="262"/>
        <v>0</v>
      </c>
      <c r="J778" s="64">
        <f t="shared" si="268"/>
        <v>0</v>
      </c>
      <c r="K778" s="64">
        <f t="shared" si="268"/>
        <v>0</v>
      </c>
    </row>
    <row r="779" spans="1:11" s="50" customFormat="1" hidden="1">
      <c r="A779" s="108" t="s">
        <v>255</v>
      </c>
      <c r="B779" s="134" t="s">
        <v>243</v>
      </c>
      <c r="C779" s="134" t="s">
        <v>270</v>
      </c>
      <c r="D779" s="117" t="s">
        <v>351</v>
      </c>
      <c r="E779" s="134" t="s">
        <v>256</v>
      </c>
      <c r="F779" s="134"/>
      <c r="G779" s="64">
        <f t="shared" si="267"/>
        <v>0</v>
      </c>
      <c r="H779" s="64">
        <f t="shared" si="267"/>
        <v>0</v>
      </c>
      <c r="I779" s="12">
        <f t="shared" si="262"/>
        <v>0</v>
      </c>
      <c r="J779" s="64">
        <f t="shared" si="268"/>
        <v>0</v>
      </c>
      <c r="K779" s="64">
        <f t="shared" si="268"/>
        <v>0</v>
      </c>
    </row>
    <row r="780" spans="1:11" s="50" customFormat="1" hidden="1">
      <c r="A780" s="108" t="s">
        <v>16</v>
      </c>
      <c r="B780" s="134" t="s">
        <v>243</v>
      </c>
      <c r="C780" s="134" t="s">
        <v>270</v>
      </c>
      <c r="D780" s="117" t="s">
        <v>351</v>
      </c>
      <c r="E780" s="134" t="s">
        <v>256</v>
      </c>
      <c r="F780" s="134" t="s">
        <v>17</v>
      </c>
      <c r="G780" s="64"/>
      <c r="H780" s="64"/>
      <c r="I780" s="12">
        <f t="shared" si="262"/>
        <v>0</v>
      </c>
      <c r="J780" s="64">
        <v>0</v>
      </c>
      <c r="K780" s="64">
        <v>0</v>
      </c>
    </row>
    <row r="781" spans="1:11" s="50" customFormat="1" ht="25.5" hidden="1">
      <c r="A781" s="108" t="s">
        <v>263</v>
      </c>
      <c r="B781" s="134" t="s">
        <v>243</v>
      </c>
      <c r="C781" s="134" t="s">
        <v>270</v>
      </c>
      <c r="D781" s="117" t="s">
        <v>580</v>
      </c>
      <c r="E781" s="134"/>
      <c r="F781" s="134"/>
      <c r="G781" s="64">
        <f t="shared" ref="G781:K783" si="269">G782</f>
        <v>0</v>
      </c>
      <c r="H781" s="64">
        <f t="shared" si="269"/>
        <v>0</v>
      </c>
      <c r="I781" s="12">
        <f t="shared" si="262"/>
        <v>0</v>
      </c>
      <c r="J781" s="64">
        <f t="shared" si="269"/>
        <v>0</v>
      </c>
      <c r="K781" s="64">
        <f t="shared" si="269"/>
        <v>0</v>
      </c>
    </row>
    <row r="782" spans="1:11" s="50" customFormat="1" ht="38.25" hidden="1">
      <c r="A782" s="108" t="s">
        <v>306</v>
      </c>
      <c r="B782" s="134" t="s">
        <v>243</v>
      </c>
      <c r="C782" s="134" t="s">
        <v>270</v>
      </c>
      <c r="D782" s="117" t="s">
        <v>580</v>
      </c>
      <c r="E782" s="134" t="s">
        <v>254</v>
      </c>
      <c r="F782" s="134"/>
      <c r="G782" s="64">
        <f t="shared" si="269"/>
        <v>0</v>
      </c>
      <c r="H782" s="64">
        <f t="shared" si="269"/>
        <v>0</v>
      </c>
      <c r="I782" s="12">
        <f t="shared" si="262"/>
        <v>0</v>
      </c>
      <c r="J782" s="64">
        <f t="shared" si="269"/>
        <v>0</v>
      </c>
      <c r="K782" s="64">
        <f t="shared" si="269"/>
        <v>0</v>
      </c>
    </row>
    <row r="783" spans="1:11" s="50" customFormat="1" hidden="1">
      <c r="A783" s="108" t="s">
        <v>255</v>
      </c>
      <c r="B783" s="134" t="s">
        <v>243</v>
      </c>
      <c r="C783" s="134" t="s">
        <v>270</v>
      </c>
      <c r="D783" s="117" t="s">
        <v>580</v>
      </c>
      <c r="E783" s="134" t="s">
        <v>256</v>
      </c>
      <c r="F783" s="134"/>
      <c r="G783" s="64">
        <f t="shared" si="269"/>
        <v>0</v>
      </c>
      <c r="H783" s="64">
        <f t="shared" si="269"/>
        <v>0</v>
      </c>
      <c r="I783" s="12">
        <f t="shared" si="262"/>
        <v>0</v>
      </c>
      <c r="J783" s="64">
        <f t="shared" si="269"/>
        <v>0</v>
      </c>
      <c r="K783" s="64">
        <f t="shared" si="269"/>
        <v>0</v>
      </c>
    </row>
    <row r="784" spans="1:11" s="50" customFormat="1" hidden="1">
      <c r="A784" s="108" t="s">
        <v>16</v>
      </c>
      <c r="B784" s="134" t="s">
        <v>243</v>
      </c>
      <c r="C784" s="134" t="s">
        <v>270</v>
      </c>
      <c r="D784" s="117" t="s">
        <v>580</v>
      </c>
      <c r="E784" s="134" t="s">
        <v>256</v>
      </c>
      <c r="F784" s="134" t="s">
        <v>17</v>
      </c>
      <c r="G784" s="64">
        <f>'[1]Бюджет 2025 г 1 чтение'!$H$946</f>
        <v>0</v>
      </c>
      <c r="H784" s="64"/>
      <c r="I784" s="12">
        <f t="shared" si="262"/>
        <v>0</v>
      </c>
      <c r="J784" s="64">
        <f>'[1]Бюджет 2025 г 1 чтение'!$I$946</f>
        <v>0</v>
      </c>
      <c r="K784" s="64">
        <f>'[1]Бюджет 2025 г 1 чтение'!$J$946</f>
        <v>0</v>
      </c>
    </row>
    <row r="785" spans="1:11" s="50" customFormat="1" ht="14.25" hidden="1" customHeight="1">
      <c r="A785" s="108" t="s">
        <v>265</v>
      </c>
      <c r="B785" s="134" t="s">
        <v>243</v>
      </c>
      <c r="C785" s="134" t="s">
        <v>270</v>
      </c>
      <c r="D785" s="117" t="s">
        <v>581</v>
      </c>
      <c r="E785" s="134"/>
      <c r="F785" s="134"/>
      <c r="G785" s="64">
        <f t="shared" ref="G785:K787" si="270">G786</f>
        <v>0</v>
      </c>
      <c r="H785" s="64">
        <f t="shared" si="270"/>
        <v>0</v>
      </c>
      <c r="I785" s="12">
        <f t="shared" si="262"/>
        <v>0</v>
      </c>
      <c r="J785" s="64">
        <f t="shared" si="270"/>
        <v>0</v>
      </c>
      <c r="K785" s="64">
        <f t="shared" si="270"/>
        <v>0</v>
      </c>
    </row>
    <row r="786" spans="1:11" s="50" customFormat="1" ht="38.25" hidden="1">
      <c r="A786" s="108" t="s">
        <v>306</v>
      </c>
      <c r="B786" s="134" t="s">
        <v>243</v>
      </c>
      <c r="C786" s="134" t="s">
        <v>270</v>
      </c>
      <c r="D786" s="117" t="s">
        <v>581</v>
      </c>
      <c r="E786" s="134" t="s">
        <v>254</v>
      </c>
      <c r="F786" s="134"/>
      <c r="G786" s="64">
        <f t="shared" si="270"/>
        <v>0</v>
      </c>
      <c r="H786" s="64">
        <f t="shared" si="270"/>
        <v>0</v>
      </c>
      <c r="I786" s="12">
        <f t="shared" si="262"/>
        <v>0</v>
      </c>
      <c r="J786" s="64">
        <f t="shared" si="270"/>
        <v>0</v>
      </c>
      <c r="K786" s="64">
        <f t="shared" si="270"/>
        <v>0</v>
      </c>
    </row>
    <row r="787" spans="1:11" s="50" customFormat="1" hidden="1">
      <c r="A787" s="108" t="s">
        <v>255</v>
      </c>
      <c r="B787" s="134" t="s">
        <v>243</v>
      </c>
      <c r="C787" s="134" t="s">
        <v>270</v>
      </c>
      <c r="D787" s="117" t="s">
        <v>581</v>
      </c>
      <c r="E787" s="134" t="s">
        <v>256</v>
      </c>
      <c r="F787" s="134"/>
      <c r="G787" s="64">
        <f t="shared" si="270"/>
        <v>0</v>
      </c>
      <c r="H787" s="64">
        <f t="shared" si="270"/>
        <v>0</v>
      </c>
      <c r="I787" s="12">
        <f t="shared" si="262"/>
        <v>0</v>
      </c>
      <c r="J787" s="64">
        <f t="shared" si="270"/>
        <v>0</v>
      </c>
      <c r="K787" s="64">
        <f t="shared" si="270"/>
        <v>0</v>
      </c>
    </row>
    <row r="788" spans="1:11" s="50" customFormat="1" hidden="1">
      <c r="A788" s="108" t="s">
        <v>16</v>
      </c>
      <c r="B788" s="134" t="s">
        <v>243</v>
      </c>
      <c r="C788" s="134" t="s">
        <v>270</v>
      </c>
      <c r="D788" s="117" t="s">
        <v>581</v>
      </c>
      <c r="E788" s="134" t="s">
        <v>256</v>
      </c>
      <c r="F788" s="134" t="s">
        <v>17</v>
      </c>
      <c r="G788" s="64">
        <f>'[1]Бюджет 2025 г 1 чтение'!$H$950</f>
        <v>0</v>
      </c>
      <c r="H788" s="64"/>
      <c r="I788" s="12">
        <f t="shared" si="262"/>
        <v>0</v>
      </c>
      <c r="J788" s="64">
        <f>'[1]Бюджет 2025 г 1 чтение'!$I$950</f>
        <v>0</v>
      </c>
      <c r="K788" s="64">
        <f>'[1]Бюджет 2025 г 1 чтение'!$J$950</f>
        <v>0</v>
      </c>
    </row>
    <row r="789" spans="1:11" s="50" customFormat="1" ht="41.25" hidden="1" customHeight="1">
      <c r="A789" s="45" t="s">
        <v>583</v>
      </c>
      <c r="B789" s="107" t="s">
        <v>243</v>
      </c>
      <c r="C789" s="107" t="s">
        <v>270</v>
      </c>
      <c r="D789" s="117" t="s">
        <v>582</v>
      </c>
      <c r="E789" s="138" t="s">
        <v>64</v>
      </c>
      <c r="F789" s="138"/>
      <c r="G789" s="64">
        <f t="shared" ref="G789:K791" si="271">G790</f>
        <v>0</v>
      </c>
      <c r="H789" s="64">
        <f t="shared" si="271"/>
        <v>0</v>
      </c>
      <c r="I789" s="12">
        <f t="shared" si="262"/>
        <v>0</v>
      </c>
      <c r="J789" s="64">
        <f t="shared" si="271"/>
        <v>0</v>
      </c>
      <c r="K789" s="64">
        <f t="shared" si="271"/>
        <v>0</v>
      </c>
    </row>
    <row r="790" spans="1:11" s="50" customFormat="1" ht="51" hidden="1">
      <c r="A790" s="45" t="s">
        <v>259</v>
      </c>
      <c r="B790" s="134" t="s">
        <v>243</v>
      </c>
      <c r="C790" s="134" t="s">
        <v>270</v>
      </c>
      <c r="D790" s="117" t="s">
        <v>582</v>
      </c>
      <c r="E790" s="134" t="s">
        <v>254</v>
      </c>
      <c r="F790" s="134"/>
      <c r="G790" s="64">
        <f t="shared" si="271"/>
        <v>0</v>
      </c>
      <c r="H790" s="64">
        <f t="shared" si="271"/>
        <v>0</v>
      </c>
      <c r="I790" s="12">
        <f t="shared" si="262"/>
        <v>0</v>
      </c>
      <c r="J790" s="64">
        <f t="shared" si="271"/>
        <v>0</v>
      </c>
      <c r="K790" s="64">
        <f t="shared" si="271"/>
        <v>0</v>
      </c>
    </row>
    <row r="791" spans="1:11" s="50" customFormat="1" hidden="1">
      <c r="A791" s="45" t="s">
        <v>255</v>
      </c>
      <c r="B791" s="134" t="s">
        <v>243</v>
      </c>
      <c r="C791" s="134" t="s">
        <v>270</v>
      </c>
      <c r="D791" s="117" t="s">
        <v>582</v>
      </c>
      <c r="E791" s="134" t="s">
        <v>256</v>
      </c>
      <c r="F791" s="134"/>
      <c r="G791" s="64">
        <f t="shared" si="271"/>
        <v>0</v>
      </c>
      <c r="H791" s="64">
        <f t="shared" si="271"/>
        <v>0</v>
      </c>
      <c r="I791" s="12">
        <f t="shared" si="262"/>
        <v>0</v>
      </c>
      <c r="J791" s="64">
        <f t="shared" si="271"/>
        <v>0</v>
      </c>
      <c r="K791" s="64">
        <f t="shared" si="271"/>
        <v>0</v>
      </c>
    </row>
    <row r="792" spans="1:11" s="50" customFormat="1" hidden="1">
      <c r="A792" s="45" t="s">
        <v>16</v>
      </c>
      <c r="B792" s="134" t="s">
        <v>243</v>
      </c>
      <c r="C792" s="134" t="s">
        <v>270</v>
      </c>
      <c r="D792" s="117" t="s">
        <v>582</v>
      </c>
      <c r="E792" s="134" t="s">
        <v>256</v>
      </c>
      <c r="F792" s="134" t="s">
        <v>17</v>
      </c>
      <c r="G792" s="64">
        <f>'[1]Бюджет 2025 г 1 чтение'!$H$954</f>
        <v>0</v>
      </c>
      <c r="H792" s="64"/>
      <c r="I792" s="12">
        <f t="shared" si="262"/>
        <v>0</v>
      </c>
      <c r="J792" s="64">
        <f>'[1]Бюджет 2025 г 1 чтение'!$I$954</f>
        <v>0</v>
      </c>
      <c r="K792" s="64">
        <f>'[1]Бюджет 2025 г 1 чтение'!$J$954</f>
        <v>0</v>
      </c>
    </row>
    <row r="793" spans="1:11" s="50" customFormat="1" ht="51" hidden="1">
      <c r="A793" s="45" t="s">
        <v>561</v>
      </c>
      <c r="B793" s="134" t="s">
        <v>243</v>
      </c>
      <c r="C793" s="134" t="s">
        <v>270</v>
      </c>
      <c r="D793" s="117" t="s">
        <v>588</v>
      </c>
      <c r="E793" s="134"/>
      <c r="F793" s="134"/>
      <c r="G793" s="64">
        <f t="shared" ref="G793:K795" si="272">G794</f>
        <v>0</v>
      </c>
      <c r="H793" s="64">
        <f t="shared" si="272"/>
        <v>0</v>
      </c>
      <c r="I793" s="12">
        <f t="shared" si="262"/>
        <v>0</v>
      </c>
      <c r="J793" s="64">
        <f t="shared" si="272"/>
        <v>0</v>
      </c>
      <c r="K793" s="64">
        <f t="shared" si="272"/>
        <v>0</v>
      </c>
    </row>
    <row r="794" spans="1:11" s="50" customFormat="1" ht="38.25" hidden="1" customHeight="1">
      <c r="A794" s="45" t="s">
        <v>259</v>
      </c>
      <c r="B794" s="134" t="s">
        <v>243</v>
      </c>
      <c r="C794" s="134" t="s">
        <v>270</v>
      </c>
      <c r="D794" s="117" t="s">
        <v>588</v>
      </c>
      <c r="E794" s="134" t="s">
        <v>254</v>
      </c>
      <c r="F794" s="134"/>
      <c r="G794" s="64">
        <f t="shared" si="272"/>
        <v>0</v>
      </c>
      <c r="H794" s="64">
        <f t="shared" si="272"/>
        <v>0</v>
      </c>
      <c r="I794" s="12">
        <f t="shared" si="262"/>
        <v>0</v>
      </c>
      <c r="J794" s="64">
        <f t="shared" si="272"/>
        <v>0</v>
      </c>
      <c r="K794" s="64">
        <f t="shared" si="272"/>
        <v>0</v>
      </c>
    </row>
    <row r="795" spans="1:11" s="50" customFormat="1" hidden="1">
      <c r="A795" s="45" t="s">
        <v>255</v>
      </c>
      <c r="B795" s="134" t="s">
        <v>243</v>
      </c>
      <c r="C795" s="134" t="s">
        <v>270</v>
      </c>
      <c r="D795" s="117" t="s">
        <v>588</v>
      </c>
      <c r="E795" s="134" t="s">
        <v>256</v>
      </c>
      <c r="F795" s="134"/>
      <c r="G795" s="64">
        <f t="shared" si="272"/>
        <v>0</v>
      </c>
      <c r="H795" s="64">
        <f t="shared" si="272"/>
        <v>0</v>
      </c>
      <c r="I795" s="12">
        <f t="shared" si="262"/>
        <v>0</v>
      </c>
      <c r="J795" s="64">
        <f t="shared" si="272"/>
        <v>0</v>
      </c>
      <c r="K795" s="64">
        <f t="shared" si="272"/>
        <v>0</v>
      </c>
    </row>
    <row r="796" spans="1:11" s="50" customFormat="1" hidden="1">
      <c r="A796" s="45" t="s">
        <v>16</v>
      </c>
      <c r="B796" s="134" t="s">
        <v>243</v>
      </c>
      <c r="C796" s="134" t="s">
        <v>270</v>
      </c>
      <c r="D796" s="117" t="s">
        <v>588</v>
      </c>
      <c r="E796" s="134" t="s">
        <v>256</v>
      </c>
      <c r="F796" s="134" t="s">
        <v>17</v>
      </c>
      <c r="G796" s="64">
        <f>'[1]Бюджет 2025 г 1 чтение'!$H$958</f>
        <v>0</v>
      </c>
      <c r="H796" s="64"/>
      <c r="I796" s="12">
        <f t="shared" si="262"/>
        <v>0</v>
      </c>
      <c r="J796" s="64">
        <f>'[1]Бюджет 2025 г 1 чтение'!$I$958</f>
        <v>0</v>
      </c>
      <c r="K796" s="64">
        <f>'[1]Бюджет 2025 г 1 чтение'!$J$958</f>
        <v>0</v>
      </c>
    </row>
    <row r="797" spans="1:11" s="50" customFormat="1" ht="38.25" hidden="1">
      <c r="A797" s="136" t="s">
        <v>584</v>
      </c>
      <c r="B797" s="134" t="s">
        <v>243</v>
      </c>
      <c r="C797" s="134" t="s">
        <v>270</v>
      </c>
      <c r="D797" s="117" t="s">
        <v>589</v>
      </c>
      <c r="E797" s="134"/>
      <c r="F797" s="134"/>
      <c r="G797" s="64">
        <f t="shared" ref="G797:K799" si="273">G798</f>
        <v>0</v>
      </c>
      <c r="H797" s="64">
        <f t="shared" si="273"/>
        <v>0</v>
      </c>
      <c r="I797" s="12">
        <f t="shared" si="262"/>
        <v>0</v>
      </c>
      <c r="J797" s="64">
        <f t="shared" si="273"/>
        <v>0</v>
      </c>
      <c r="K797" s="64">
        <f t="shared" si="273"/>
        <v>0</v>
      </c>
    </row>
    <row r="798" spans="1:11" s="50" customFormat="1" ht="37.5" hidden="1" customHeight="1">
      <c r="A798" s="45" t="s">
        <v>259</v>
      </c>
      <c r="B798" s="134" t="s">
        <v>243</v>
      </c>
      <c r="C798" s="134" t="s">
        <v>270</v>
      </c>
      <c r="D798" s="117" t="s">
        <v>589</v>
      </c>
      <c r="E798" s="134" t="s">
        <v>254</v>
      </c>
      <c r="F798" s="134"/>
      <c r="G798" s="64">
        <f t="shared" si="273"/>
        <v>0</v>
      </c>
      <c r="H798" s="64">
        <f t="shared" si="273"/>
        <v>0</v>
      </c>
      <c r="I798" s="12">
        <f t="shared" si="262"/>
        <v>0</v>
      </c>
      <c r="J798" s="64">
        <f t="shared" si="273"/>
        <v>0</v>
      </c>
      <c r="K798" s="64">
        <f t="shared" si="273"/>
        <v>0</v>
      </c>
    </row>
    <row r="799" spans="1:11" s="50" customFormat="1" hidden="1">
      <c r="A799" s="45" t="s">
        <v>255</v>
      </c>
      <c r="B799" s="134" t="s">
        <v>243</v>
      </c>
      <c r="C799" s="134" t="s">
        <v>270</v>
      </c>
      <c r="D799" s="117" t="s">
        <v>589</v>
      </c>
      <c r="E799" s="134" t="s">
        <v>256</v>
      </c>
      <c r="F799" s="134"/>
      <c r="G799" s="64">
        <f t="shared" si="273"/>
        <v>0</v>
      </c>
      <c r="H799" s="64">
        <f t="shared" si="273"/>
        <v>0</v>
      </c>
      <c r="I799" s="12">
        <f t="shared" si="262"/>
        <v>0</v>
      </c>
      <c r="J799" s="64">
        <f t="shared" si="273"/>
        <v>0</v>
      </c>
      <c r="K799" s="64">
        <f t="shared" si="273"/>
        <v>0</v>
      </c>
    </row>
    <row r="800" spans="1:11" s="50" customFormat="1" hidden="1">
      <c r="A800" s="45" t="s">
        <v>16</v>
      </c>
      <c r="B800" s="134" t="s">
        <v>243</v>
      </c>
      <c r="C800" s="134" t="s">
        <v>270</v>
      </c>
      <c r="D800" s="117" t="s">
        <v>589</v>
      </c>
      <c r="E800" s="134" t="s">
        <v>256</v>
      </c>
      <c r="F800" s="134" t="s">
        <v>17</v>
      </c>
      <c r="G800" s="64">
        <f>'[1]Бюджет 2025 г 1 чтение'!$H$962</f>
        <v>0</v>
      </c>
      <c r="H800" s="64"/>
      <c r="I800" s="12">
        <f t="shared" si="262"/>
        <v>0</v>
      </c>
      <c r="J800" s="64">
        <f>'[1]Бюджет 2025 г 1 чтение'!$I$962</f>
        <v>0</v>
      </c>
      <c r="K800" s="64">
        <f>'[1]Бюджет 2025 г 1 чтение'!$J$962</f>
        <v>0</v>
      </c>
    </row>
    <row r="801" spans="1:11" s="50" customFormat="1" ht="21.75" hidden="1" customHeight="1">
      <c r="A801" s="45" t="s">
        <v>291</v>
      </c>
      <c r="B801" s="107" t="s">
        <v>243</v>
      </c>
      <c r="C801" s="107" t="s">
        <v>270</v>
      </c>
      <c r="D801" s="117" t="s">
        <v>590</v>
      </c>
      <c r="E801" s="138" t="s">
        <v>64</v>
      </c>
      <c r="F801" s="138"/>
      <c r="G801" s="64">
        <f t="shared" ref="G801:K803" si="274">G802</f>
        <v>0</v>
      </c>
      <c r="H801" s="64">
        <f t="shared" si="274"/>
        <v>0</v>
      </c>
      <c r="I801" s="12">
        <f t="shared" si="262"/>
        <v>0</v>
      </c>
      <c r="J801" s="64">
        <f t="shared" si="274"/>
        <v>0</v>
      </c>
      <c r="K801" s="64">
        <f t="shared" si="274"/>
        <v>0</v>
      </c>
    </row>
    <row r="802" spans="1:11" s="50" customFormat="1" ht="40.5" hidden="1" customHeight="1">
      <c r="A802" s="45" t="s">
        <v>259</v>
      </c>
      <c r="B802" s="134" t="s">
        <v>243</v>
      </c>
      <c r="C802" s="134" t="s">
        <v>270</v>
      </c>
      <c r="D802" s="117" t="s">
        <v>590</v>
      </c>
      <c r="E802" s="134" t="s">
        <v>254</v>
      </c>
      <c r="F802" s="134"/>
      <c r="G802" s="64">
        <f t="shared" si="274"/>
        <v>0</v>
      </c>
      <c r="H802" s="64">
        <f t="shared" si="274"/>
        <v>0</v>
      </c>
      <c r="I802" s="12">
        <f t="shared" si="262"/>
        <v>0</v>
      </c>
      <c r="J802" s="64">
        <f t="shared" si="274"/>
        <v>0</v>
      </c>
      <c r="K802" s="64">
        <f t="shared" si="274"/>
        <v>0</v>
      </c>
    </row>
    <row r="803" spans="1:11" s="50" customFormat="1" hidden="1">
      <c r="A803" s="45" t="s">
        <v>255</v>
      </c>
      <c r="B803" s="134" t="s">
        <v>243</v>
      </c>
      <c r="C803" s="134" t="s">
        <v>270</v>
      </c>
      <c r="D803" s="117" t="s">
        <v>590</v>
      </c>
      <c r="E803" s="134" t="s">
        <v>256</v>
      </c>
      <c r="F803" s="134"/>
      <c r="G803" s="64">
        <f t="shared" si="274"/>
        <v>0</v>
      </c>
      <c r="H803" s="64">
        <f t="shared" si="274"/>
        <v>0</v>
      </c>
      <c r="I803" s="12">
        <f t="shared" si="262"/>
        <v>0</v>
      </c>
      <c r="J803" s="64">
        <f t="shared" si="274"/>
        <v>0</v>
      </c>
      <c r="K803" s="64">
        <f t="shared" si="274"/>
        <v>0</v>
      </c>
    </row>
    <row r="804" spans="1:11" s="50" customFormat="1" hidden="1">
      <c r="A804" s="45" t="s">
        <v>16</v>
      </c>
      <c r="B804" s="134" t="s">
        <v>243</v>
      </c>
      <c r="C804" s="134" t="s">
        <v>270</v>
      </c>
      <c r="D804" s="117" t="s">
        <v>590</v>
      </c>
      <c r="E804" s="134" t="s">
        <v>256</v>
      </c>
      <c r="F804" s="134" t="s">
        <v>17</v>
      </c>
      <c r="G804" s="149">
        <f>'[1]Бюджет 2025 г 1 чтение'!$H$966</f>
        <v>0</v>
      </c>
      <c r="H804" s="149"/>
      <c r="I804" s="12">
        <f t="shared" si="262"/>
        <v>0</v>
      </c>
      <c r="J804" s="64">
        <f>'[1]Бюджет 2025 г 1 чтение'!$I$966</f>
        <v>0</v>
      </c>
      <c r="K804" s="64">
        <f>'[1]Бюджет 2025 г 1 чтение'!$J$966</f>
        <v>0</v>
      </c>
    </row>
    <row r="805" spans="1:11" s="50" customFormat="1" ht="89.25" hidden="1">
      <c r="A805" s="95" t="s">
        <v>293</v>
      </c>
      <c r="B805" s="134" t="s">
        <v>243</v>
      </c>
      <c r="C805" s="134" t="s">
        <v>270</v>
      </c>
      <c r="D805" s="117" t="s">
        <v>579</v>
      </c>
      <c r="E805" s="134" t="s">
        <v>64</v>
      </c>
      <c r="F805" s="134"/>
      <c r="G805" s="64">
        <f t="shared" ref="G805:H807" si="275">G806</f>
        <v>0</v>
      </c>
      <c r="H805" s="64">
        <f t="shared" si="275"/>
        <v>0</v>
      </c>
      <c r="I805" s="12">
        <f>G805+H805</f>
        <v>0</v>
      </c>
      <c r="J805" s="64">
        <f t="shared" ref="J805:K807" si="276">J806</f>
        <v>0</v>
      </c>
      <c r="K805" s="64">
        <f t="shared" si="276"/>
        <v>0</v>
      </c>
    </row>
    <row r="806" spans="1:11" s="50" customFormat="1" ht="38.25" hidden="1">
      <c r="A806" s="108" t="s">
        <v>306</v>
      </c>
      <c r="B806" s="134" t="s">
        <v>243</v>
      </c>
      <c r="C806" s="134" t="s">
        <v>270</v>
      </c>
      <c r="D806" s="117" t="s">
        <v>579</v>
      </c>
      <c r="E806" s="134" t="s">
        <v>254</v>
      </c>
      <c r="F806" s="134"/>
      <c r="G806" s="64">
        <f t="shared" si="275"/>
        <v>0</v>
      </c>
      <c r="H806" s="64">
        <f t="shared" si="275"/>
        <v>0</v>
      </c>
      <c r="I806" s="12">
        <f>G806+H806</f>
        <v>0</v>
      </c>
      <c r="J806" s="64">
        <f t="shared" si="276"/>
        <v>0</v>
      </c>
      <c r="K806" s="64">
        <f t="shared" si="276"/>
        <v>0</v>
      </c>
    </row>
    <row r="807" spans="1:11" s="50" customFormat="1" hidden="1">
      <c r="A807" s="108" t="s">
        <v>255</v>
      </c>
      <c r="B807" s="134" t="s">
        <v>243</v>
      </c>
      <c r="C807" s="134" t="s">
        <v>270</v>
      </c>
      <c r="D807" s="117" t="s">
        <v>579</v>
      </c>
      <c r="E807" s="134" t="s">
        <v>256</v>
      </c>
      <c r="F807" s="134"/>
      <c r="G807" s="64">
        <f t="shared" si="275"/>
        <v>0</v>
      </c>
      <c r="H807" s="64">
        <f t="shared" si="275"/>
        <v>0</v>
      </c>
      <c r="I807" s="12">
        <f>G807+H807</f>
        <v>0</v>
      </c>
      <c r="J807" s="64">
        <f t="shared" si="276"/>
        <v>0</v>
      </c>
      <c r="K807" s="64">
        <f t="shared" si="276"/>
        <v>0</v>
      </c>
    </row>
    <row r="808" spans="1:11" s="50" customFormat="1" hidden="1">
      <c r="A808" s="108" t="s">
        <v>18</v>
      </c>
      <c r="B808" s="134" t="s">
        <v>243</v>
      </c>
      <c r="C808" s="134" t="s">
        <v>270</v>
      </c>
      <c r="D808" s="117" t="s">
        <v>579</v>
      </c>
      <c r="E808" s="134" t="s">
        <v>256</v>
      </c>
      <c r="F808" s="134" t="s">
        <v>10</v>
      </c>
      <c r="G808" s="64">
        <f>'[1]Бюджет 2025 г 1 чтение'!$H$970</f>
        <v>0</v>
      </c>
      <c r="H808" s="64"/>
      <c r="I808" s="12">
        <f t="shared" si="262"/>
        <v>0</v>
      </c>
      <c r="J808" s="64">
        <f>'[1]Бюджет 2025 г 1 чтение'!$I$970</f>
        <v>0</v>
      </c>
      <c r="K808" s="64">
        <f>'[1]Бюджет 2025 г 1 чтение'!$J$970</f>
        <v>0</v>
      </c>
    </row>
    <row r="809" spans="1:11" s="50" customFormat="1" ht="63.75" hidden="1">
      <c r="A809" s="74" t="s">
        <v>285</v>
      </c>
      <c r="B809" s="134" t="s">
        <v>243</v>
      </c>
      <c r="C809" s="134" t="s">
        <v>270</v>
      </c>
      <c r="D809" s="117" t="s">
        <v>591</v>
      </c>
      <c r="E809" s="134"/>
      <c r="F809" s="134"/>
      <c r="G809" s="64">
        <f t="shared" ref="G809:K811" si="277">G810</f>
        <v>0</v>
      </c>
      <c r="H809" s="64">
        <f t="shared" si="277"/>
        <v>0</v>
      </c>
      <c r="I809" s="12">
        <f t="shared" si="262"/>
        <v>0</v>
      </c>
      <c r="J809" s="64">
        <f t="shared" si="277"/>
        <v>0</v>
      </c>
      <c r="K809" s="64">
        <f t="shared" si="277"/>
        <v>0</v>
      </c>
    </row>
    <row r="810" spans="1:11" s="50" customFormat="1" ht="38.25" hidden="1">
      <c r="A810" s="108" t="s">
        <v>306</v>
      </c>
      <c r="B810" s="134" t="s">
        <v>243</v>
      </c>
      <c r="C810" s="134" t="s">
        <v>270</v>
      </c>
      <c r="D810" s="117" t="s">
        <v>591</v>
      </c>
      <c r="E810" s="134" t="s">
        <v>254</v>
      </c>
      <c r="F810" s="134"/>
      <c r="G810" s="64">
        <f t="shared" si="277"/>
        <v>0</v>
      </c>
      <c r="H810" s="64">
        <f t="shared" si="277"/>
        <v>0</v>
      </c>
      <c r="I810" s="12">
        <f t="shared" ref="I810:I873" si="278">G810+H810</f>
        <v>0</v>
      </c>
      <c r="J810" s="64">
        <f t="shared" si="277"/>
        <v>0</v>
      </c>
      <c r="K810" s="64">
        <f t="shared" si="277"/>
        <v>0</v>
      </c>
    </row>
    <row r="811" spans="1:11" s="50" customFormat="1" hidden="1">
      <c r="A811" s="108" t="s">
        <v>255</v>
      </c>
      <c r="B811" s="134" t="s">
        <v>243</v>
      </c>
      <c r="C811" s="134" t="s">
        <v>270</v>
      </c>
      <c r="D811" s="117" t="s">
        <v>591</v>
      </c>
      <c r="E811" s="134" t="s">
        <v>256</v>
      </c>
      <c r="F811" s="134"/>
      <c r="G811" s="64">
        <f t="shared" si="277"/>
        <v>0</v>
      </c>
      <c r="H811" s="64">
        <f t="shared" si="277"/>
        <v>0</v>
      </c>
      <c r="I811" s="12">
        <f t="shared" si="278"/>
        <v>0</v>
      </c>
      <c r="J811" s="64">
        <f t="shared" si="277"/>
        <v>0</v>
      </c>
      <c r="K811" s="64">
        <f t="shared" si="277"/>
        <v>0</v>
      </c>
    </row>
    <row r="812" spans="1:11" s="50" customFormat="1" hidden="1">
      <c r="A812" s="108" t="s">
        <v>18</v>
      </c>
      <c r="B812" s="134" t="s">
        <v>243</v>
      </c>
      <c r="C812" s="134" t="s">
        <v>270</v>
      </c>
      <c r="D812" s="117" t="s">
        <v>591</v>
      </c>
      <c r="E812" s="134" t="s">
        <v>256</v>
      </c>
      <c r="F812" s="134" t="s">
        <v>10</v>
      </c>
      <c r="G812" s="64">
        <f>'[1]Бюджет 2025 г 1 чтение'!$H$983</f>
        <v>0</v>
      </c>
      <c r="H812" s="64"/>
      <c r="I812" s="12">
        <f t="shared" si="278"/>
        <v>0</v>
      </c>
      <c r="J812" s="64">
        <f>'[1]Бюджет 2025 г 1 чтение'!$I$983</f>
        <v>0</v>
      </c>
      <c r="K812" s="64">
        <f>'[1]Бюджет 2025 г 1 чтение'!$J$983</f>
        <v>0</v>
      </c>
    </row>
    <row r="813" spans="1:11" s="50" customFormat="1" ht="54.75" hidden="1" customHeight="1">
      <c r="A813" s="74" t="s">
        <v>287</v>
      </c>
      <c r="B813" s="134" t="s">
        <v>243</v>
      </c>
      <c r="C813" s="134" t="s">
        <v>270</v>
      </c>
      <c r="D813" s="117" t="s">
        <v>592</v>
      </c>
      <c r="E813" s="134"/>
      <c r="F813" s="134"/>
      <c r="G813" s="64">
        <f t="shared" ref="G813:K814" si="279">G814</f>
        <v>0</v>
      </c>
      <c r="H813" s="64">
        <f t="shared" si="279"/>
        <v>0</v>
      </c>
      <c r="I813" s="12">
        <f t="shared" si="278"/>
        <v>0</v>
      </c>
      <c r="J813" s="64">
        <f t="shared" si="279"/>
        <v>0</v>
      </c>
      <c r="K813" s="64">
        <f t="shared" si="279"/>
        <v>0</v>
      </c>
    </row>
    <row r="814" spans="1:11" s="50" customFormat="1" ht="38.25" hidden="1">
      <c r="A814" s="108" t="s">
        <v>306</v>
      </c>
      <c r="B814" s="134" t="s">
        <v>243</v>
      </c>
      <c r="C814" s="134" t="s">
        <v>270</v>
      </c>
      <c r="D814" s="117" t="s">
        <v>592</v>
      </c>
      <c r="E814" s="134" t="s">
        <v>254</v>
      </c>
      <c r="F814" s="134"/>
      <c r="G814" s="64">
        <f t="shared" si="279"/>
        <v>0</v>
      </c>
      <c r="H814" s="64">
        <f t="shared" si="279"/>
        <v>0</v>
      </c>
      <c r="I814" s="12">
        <f t="shared" si="278"/>
        <v>0</v>
      </c>
      <c r="J814" s="64">
        <f t="shared" si="279"/>
        <v>0</v>
      </c>
      <c r="K814" s="64">
        <f t="shared" si="279"/>
        <v>0</v>
      </c>
    </row>
    <row r="815" spans="1:11" s="50" customFormat="1" hidden="1">
      <c r="A815" s="108" t="s">
        <v>255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/>
      <c r="G815" s="64">
        <f>G816</f>
        <v>0</v>
      </c>
      <c r="H815" s="64">
        <f>H816</f>
        <v>0</v>
      </c>
      <c r="I815" s="12">
        <f t="shared" si="278"/>
        <v>0</v>
      </c>
      <c r="J815" s="64">
        <f>J816+J817+J818</f>
        <v>0</v>
      </c>
      <c r="K815" s="64">
        <f>K816+K817+K818</f>
        <v>0</v>
      </c>
    </row>
    <row r="816" spans="1:11" s="50" customFormat="1" hidden="1">
      <c r="A816" s="108" t="s">
        <v>16</v>
      </c>
      <c r="B816" s="134" t="s">
        <v>243</v>
      </c>
      <c r="C816" s="134" t="s">
        <v>270</v>
      </c>
      <c r="D816" s="117" t="s">
        <v>592</v>
      </c>
      <c r="E816" s="134" t="s">
        <v>256</v>
      </c>
      <c r="F816" s="134" t="s">
        <v>17</v>
      </c>
      <c r="G816" s="64">
        <f>'[1]Бюджет 2025 г 1 чтение'!$H$987</f>
        <v>0</v>
      </c>
      <c r="H816" s="64"/>
      <c r="I816" s="12">
        <f t="shared" si="278"/>
        <v>0</v>
      </c>
      <c r="J816" s="64">
        <f>'[1]Бюджет 2025 г 1 чтение'!$I$987</f>
        <v>0</v>
      </c>
      <c r="K816" s="64">
        <f>'[1]Бюджет 2025 г 1 чтение'!$J$987</f>
        <v>0</v>
      </c>
    </row>
    <row r="817" spans="1:11" s="50" customFormat="1" hidden="1">
      <c r="A817" s="108" t="s">
        <v>18</v>
      </c>
      <c r="B817" s="134" t="s">
        <v>243</v>
      </c>
      <c r="C817" s="134" t="s">
        <v>270</v>
      </c>
      <c r="D817" s="117" t="s">
        <v>592</v>
      </c>
      <c r="E817" s="134" t="s">
        <v>256</v>
      </c>
      <c r="F817" s="134" t="s">
        <v>10</v>
      </c>
      <c r="G817" s="64">
        <f>'[1]Бюджет 2025 г 1 чтение'!$H$988</f>
        <v>0</v>
      </c>
      <c r="H817" s="64"/>
      <c r="I817" s="12">
        <f t="shared" si="278"/>
        <v>0</v>
      </c>
      <c r="J817" s="64">
        <f>'[1]Бюджет 2025 г 1 чтение'!$I$988</f>
        <v>0</v>
      </c>
      <c r="K817" s="64">
        <f>'[1]Бюджет 2025 г 1 чтение'!$J$988</f>
        <v>0</v>
      </c>
    </row>
    <row r="818" spans="1:11" s="50" customFormat="1" hidden="1">
      <c r="A818" s="108" t="s">
        <v>19</v>
      </c>
      <c r="B818" s="134" t="s">
        <v>243</v>
      </c>
      <c r="C818" s="134" t="s">
        <v>270</v>
      </c>
      <c r="D818" s="117" t="s">
        <v>592</v>
      </c>
      <c r="E818" s="134" t="s">
        <v>256</v>
      </c>
      <c r="F818" s="134" t="s">
        <v>11</v>
      </c>
      <c r="G818" s="64">
        <f>'[1]Бюджет 2025 г 1 чтение'!$H$989</f>
        <v>0</v>
      </c>
      <c r="H818" s="64"/>
      <c r="I818" s="12">
        <f t="shared" si="278"/>
        <v>0</v>
      </c>
      <c r="J818" s="64">
        <f>'[1]Бюджет 2025 г 1 чтение'!$I$989</f>
        <v>0</v>
      </c>
      <c r="K818" s="64">
        <f>'[1]Бюджет 2025 г 1 чтение'!$J$989</f>
        <v>0</v>
      </c>
    </row>
    <row r="819" spans="1:11" s="50" customFormat="1" ht="27" hidden="1" customHeight="1">
      <c r="A819" s="167" t="s">
        <v>295</v>
      </c>
      <c r="B819" s="107" t="s">
        <v>243</v>
      </c>
      <c r="C819" s="107" t="s">
        <v>270</v>
      </c>
      <c r="D819" s="116" t="s">
        <v>593</v>
      </c>
      <c r="E819" s="138"/>
      <c r="F819" s="138"/>
      <c r="G819" s="64">
        <f t="shared" ref="G819:K821" si="280">G820</f>
        <v>0</v>
      </c>
      <c r="H819" s="64">
        <f t="shared" si="280"/>
        <v>0</v>
      </c>
      <c r="I819" s="12">
        <f t="shared" si="278"/>
        <v>0</v>
      </c>
      <c r="J819" s="64">
        <f t="shared" si="280"/>
        <v>0</v>
      </c>
      <c r="K819" s="64">
        <f t="shared" si="280"/>
        <v>0</v>
      </c>
    </row>
    <row r="820" spans="1:11" s="50" customFormat="1" ht="38.25" hidden="1">
      <c r="A820" s="108" t="s">
        <v>306</v>
      </c>
      <c r="B820" s="134" t="s">
        <v>243</v>
      </c>
      <c r="C820" s="134" t="s">
        <v>270</v>
      </c>
      <c r="D820" s="116" t="s">
        <v>593</v>
      </c>
      <c r="E820" s="134" t="s">
        <v>254</v>
      </c>
      <c r="F820" s="134"/>
      <c r="G820" s="64">
        <f t="shared" si="280"/>
        <v>0</v>
      </c>
      <c r="H820" s="64">
        <f t="shared" si="280"/>
        <v>0</v>
      </c>
      <c r="I820" s="12">
        <f t="shared" si="278"/>
        <v>0</v>
      </c>
      <c r="J820" s="64">
        <f t="shared" si="280"/>
        <v>0</v>
      </c>
      <c r="K820" s="64">
        <f t="shared" si="280"/>
        <v>0</v>
      </c>
    </row>
    <row r="821" spans="1:11" s="50" customFormat="1" hidden="1">
      <c r="A821" s="108" t="s">
        <v>255</v>
      </c>
      <c r="B821" s="134" t="s">
        <v>243</v>
      </c>
      <c r="C821" s="134" t="s">
        <v>270</v>
      </c>
      <c r="D821" s="116" t="s">
        <v>593</v>
      </c>
      <c r="E821" s="134" t="s">
        <v>256</v>
      </c>
      <c r="F821" s="134"/>
      <c r="G821" s="64">
        <f t="shared" si="280"/>
        <v>0</v>
      </c>
      <c r="H821" s="64">
        <f t="shared" si="280"/>
        <v>0</v>
      </c>
      <c r="I821" s="12">
        <f t="shared" si="278"/>
        <v>0</v>
      </c>
      <c r="J821" s="64">
        <f t="shared" si="280"/>
        <v>0</v>
      </c>
      <c r="K821" s="64">
        <f t="shared" si="280"/>
        <v>0</v>
      </c>
    </row>
    <row r="822" spans="1:11" s="50" customFormat="1" hidden="1">
      <c r="A822" s="108" t="s">
        <v>18</v>
      </c>
      <c r="B822" s="134" t="s">
        <v>243</v>
      </c>
      <c r="C822" s="134" t="s">
        <v>270</v>
      </c>
      <c r="D822" s="116" t="s">
        <v>593</v>
      </c>
      <c r="E822" s="134" t="s">
        <v>256</v>
      </c>
      <c r="F822" s="134" t="s">
        <v>10</v>
      </c>
      <c r="G822" s="64">
        <f>'[1]Бюджет 2025 г 1 чтение'!$H$993</f>
        <v>0</v>
      </c>
      <c r="H822" s="64"/>
      <c r="I822" s="12">
        <f t="shared" si="278"/>
        <v>0</v>
      </c>
      <c r="J822" s="64">
        <f>'[1]Бюджет 2025 г 1 чтение'!$I$993</f>
        <v>0</v>
      </c>
      <c r="K822" s="64">
        <f>'[1]Бюджет 2025 г 1 чтение'!$J$993</f>
        <v>0</v>
      </c>
    </row>
    <row r="823" spans="1:11" s="50" customFormat="1" ht="63" hidden="1" customHeight="1">
      <c r="A823" s="167" t="s">
        <v>640</v>
      </c>
      <c r="B823" s="107" t="s">
        <v>243</v>
      </c>
      <c r="C823" s="107" t="s">
        <v>270</v>
      </c>
      <c r="D823" s="116" t="s">
        <v>594</v>
      </c>
      <c r="E823" s="138"/>
      <c r="F823" s="138"/>
      <c r="G823" s="64">
        <f t="shared" ref="G823:K825" si="281">G824</f>
        <v>0</v>
      </c>
      <c r="H823" s="64">
        <f t="shared" si="281"/>
        <v>0</v>
      </c>
      <c r="I823" s="12">
        <f t="shared" si="278"/>
        <v>0</v>
      </c>
      <c r="J823" s="64">
        <f t="shared" si="281"/>
        <v>0</v>
      </c>
      <c r="K823" s="64">
        <f t="shared" si="281"/>
        <v>0</v>
      </c>
    </row>
    <row r="824" spans="1:11" s="50" customFormat="1" ht="38.25" hidden="1">
      <c r="A824" s="108" t="s">
        <v>306</v>
      </c>
      <c r="B824" s="134" t="s">
        <v>243</v>
      </c>
      <c r="C824" s="134" t="s">
        <v>270</v>
      </c>
      <c r="D824" s="116" t="s">
        <v>594</v>
      </c>
      <c r="E824" s="134" t="s">
        <v>254</v>
      </c>
      <c r="F824" s="134"/>
      <c r="G824" s="64">
        <f t="shared" si="281"/>
        <v>0</v>
      </c>
      <c r="H824" s="64">
        <f t="shared" si="281"/>
        <v>0</v>
      </c>
      <c r="I824" s="12">
        <f t="shared" si="278"/>
        <v>0</v>
      </c>
      <c r="J824" s="64">
        <f t="shared" si="281"/>
        <v>0</v>
      </c>
      <c r="K824" s="64">
        <f t="shared" si="281"/>
        <v>0</v>
      </c>
    </row>
    <row r="825" spans="1:11" s="50" customFormat="1" hidden="1">
      <c r="A825" s="108" t="s">
        <v>255</v>
      </c>
      <c r="B825" s="134" t="s">
        <v>243</v>
      </c>
      <c r="C825" s="134" t="s">
        <v>270</v>
      </c>
      <c r="D825" s="116" t="s">
        <v>594</v>
      </c>
      <c r="E825" s="134" t="s">
        <v>256</v>
      </c>
      <c r="F825" s="134"/>
      <c r="G825" s="64">
        <f t="shared" si="281"/>
        <v>0</v>
      </c>
      <c r="H825" s="64">
        <f t="shared" si="281"/>
        <v>0</v>
      </c>
      <c r="I825" s="12">
        <f t="shared" si="278"/>
        <v>0</v>
      </c>
      <c r="J825" s="64">
        <f t="shared" si="281"/>
        <v>0</v>
      </c>
      <c r="K825" s="64">
        <f t="shared" si="281"/>
        <v>0</v>
      </c>
    </row>
    <row r="826" spans="1:11" s="50" customFormat="1" hidden="1">
      <c r="A826" s="108" t="s">
        <v>19</v>
      </c>
      <c r="B826" s="134" t="s">
        <v>243</v>
      </c>
      <c r="C826" s="134" t="s">
        <v>270</v>
      </c>
      <c r="D826" s="116" t="s">
        <v>594</v>
      </c>
      <c r="E826" s="134" t="s">
        <v>256</v>
      </c>
      <c r="F826" s="134" t="s">
        <v>11</v>
      </c>
      <c r="G826" s="64">
        <f>'[1]Бюджет 2025 г 1 чтение'!$H$997</f>
        <v>0</v>
      </c>
      <c r="H826" s="64"/>
      <c r="I826" s="12">
        <f t="shared" si="278"/>
        <v>0</v>
      </c>
      <c r="J826" s="64">
        <f>'[1]Бюджет 2025 г 1 чтение'!$I$997</f>
        <v>0</v>
      </c>
      <c r="K826" s="64">
        <f>'[1]Бюджет 2025 г 1 чтение'!$J$997</f>
        <v>0</v>
      </c>
    </row>
    <row r="827" spans="1:11" s="50" customFormat="1" ht="61.5" hidden="1" customHeight="1">
      <c r="A827" s="45" t="s">
        <v>646</v>
      </c>
      <c r="B827" s="18" t="s">
        <v>243</v>
      </c>
      <c r="C827" s="18" t="s">
        <v>270</v>
      </c>
      <c r="D827" s="117" t="s">
        <v>648</v>
      </c>
      <c r="E827" s="18"/>
      <c r="F827" s="18"/>
      <c r="G827" s="64">
        <f>G828</f>
        <v>0</v>
      </c>
      <c r="H827" s="64">
        <f>H828</f>
        <v>0</v>
      </c>
      <c r="I827" s="12">
        <f t="shared" si="278"/>
        <v>0</v>
      </c>
      <c r="J827" s="64">
        <f t="shared" ref="J827:K828" si="282">J828</f>
        <v>0</v>
      </c>
      <c r="K827" s="64">
        <f t="shared" si="282"/>
        <v>0</v>
      </c>
    </row>
    <row r="828" spans="1:11" s="50" customFormat="1" ht="38.25" hidden="1">
      <c r="A828" s="108" t="s">
        <v>306</v>
      </c>
      <c r="B828" s="18" t="s">
        <v>243</v>
      </c>
      <c r="C828" s="18" t="s">
        <v>270</v>
      </c>
      <c r="D828" s="117" t="s">
        <v>648</v>
      </c>
      <c r="E828" s="134" t="s">
        <v>254</v>
      </c>
      <c r="F828" s="134"/>
      <c r="G828" s="64">
        <f>G829</f>
        <v>0</v>
      </c>
      <c r="H828" s="64">
        <f>H829</f>
        <v>0</v>
      </c>
      <c r="I828" s="12">
        <f t="shared" si="278"/>
        <v>0</v>
      </c>
      <c r="J828" s="64">
        <f t="shared" si="282"/>
        <v>0</v>
      </c>
      <c r="K828" s="64">
        <f t="shared" si="282"/>
        <v>0</v>
      </c>
    </row>
    <row r="829" spans="1:11" s="50" customFormat="1" hidden="1">
      <c r="A829" s="108" t="s">
        <v>255</v>
      </c>
      <c r="B829" s="18" t="s">
        <v>243</v>
      </c>
      <c r="C829" s="18" t="s">
        <v>270</v>
      </c>
      <c r="D829" s="117" t="s">
        <v>648</v>
      </c>
      <c r="E829" s="134" t="s">
        <v>256</v>
      </c>
      <c r="F829" s="134"/>
      <c r="G829" s="64">
        <f>G830+G831</f>
        <v>0</v>
      </c>
      <c r="H829" s="64">
        <f>H830+H831</f>
        <v>0</v>
      </c>
      <c r="I829" s="12">
        <f t="shared" si="278"/>
        <v>0</v>
      </c>
      <c r="J829" s="64">
        <f t="shared" ref="J829:K829" si="283">J830+J831</f>
        <v>0</v>
      </c>
      <c r="K829" s="64">
        <f t="shared" si="283"/>
        <v>0</v>
      </c>
    </row>
    <row r="830" spans="1:11" s="50" customFormat="1" hidden="1">
      <c r="A830" s="108" t="s">
        <v>18</v>
      </c>
      <c r="B830" s="18" t="s">
        <v>243</v>
      </c>
      <c r="C830" s="18" t="s">
        <v>270</v>
      </c>
      <c r="D830" s="117" t="s">
        <v>648</v>
      </c>
      <c r="E830" s="134" t="s">
        <v>256</v>
      </c>
      <c r="F830" s="134" t="s">
        <v>10</v>
      </c>
      <c r="G830" s="64">
        <f>'[1]Бюджет 2025 г 1 чтение'!$H$974</f>
        <v>0</v>
      </c>
      <c r="H830" s="64"/>
      <c r="I830" s="12">
        <f t="shared" si="278"/>
        <v>0</v>
      </c>
      <c r="J830" s="22">
        <f>'[1]Бюджет 2025 г 1 чтение'!$I$974</f>
        <v>0</v>
      </c>
      <c r="K830" s="22">
        <f>'[1]Бюджет 2025 г 1 чтение'!$J$974</f>
        <v>0</v>
      </c>
    </row>
    <row r="831" spans="1:11" s="50" customFormat="1" hidden="1">
      <c r="A831" s="108" t="s">
        <v>19</v>
      </c>
      <c r="B831" s="18" t="s">
        <v>243</v>
      </c>
      <c r="C831" s="18" t="s">
        <v>270</v>
      </c>
      <c r="D831" s="117" t="s">
        <v>648</v>
      </c>
      <c r="E831" s="134" t="s">
        <v>256</v>
      </c>
      <c r="F831" s="134" t="s">
        <v>11</v>
      </c>
      <c r="G831" s="64">
        <f>'[1]Бюджет 2025 г 1 чтение'!$H$975</f>
        <v>0</v>
      </c>
      <c r="H831" s="64"/>
      <c r="I831" s="12">
        <f t="shared" si="278"/>
        <v>0</v>
      </c>
      <c r="J831" s="22">
        <f>'[1]Бюджет 2025 г 1 чтение'!$I$975</f>
        <v>0</v>
      </c>
      <c r="K831" s="22">
        <f>'[1]Бюджет 2025 г 1 чтение'!$J$975</f>
        <v>0</v>
      </c>
    </row>
    <row r="832" spans="1:11" s="50" customFormat="1" ht="90" hidden="1" customHeight="1">
      <c r="A832" s="74" t="s">
        <v>624</v>
      </c>
      <c r="B832" s="18" t="s">
        <v>243</v>
      </c>
      <c r="C832" s="18" t="s">
        <v>270</v>
      </c>
      <c r="D832" s="117" t="s">
        <v>627</v>
      </c>
      <c r="E832" s="134"/>
      <c r="F832" s="134"/>
      <c r="G832" s="64">
        <f t="shared" ref="G832:K834" si="284">G833</f>
        <v>0</v>
      </c>
      <c r="H832" s="64">
        <f t="shared" si="284"/>
        <v>0</v>
      </c>
      <c r="I832" s="12">
        <f t="shared" si="278"/>
        <v>0</v>
      </c>
      <c r="J832" s="64">
        <f t="shared" si="284"/>
        <v>0</v>
      </c>
      <c r="K832" s="64">
        <f t="shared" si="284"/>
        <v>0</v>
      </c>
    </row>
    <row r="833" spans="1:11" s="50" customFormat="1" ht="38.25" hidden="1">
      <c r="A833" s="108" t="s">
        <v>306</v>
      </c>
      <c r="B833" s="18" t="s">
        <v>243</v>
      </c>
      <c r="C833" s="18" t="s">
        <v>270</v>
      </c>
      <c r="D833" s="117" t="s">
        <v>627</v>
      </c>
      <c r="E833" s="134" t="s">
        <v>254</v>
      </c>
      <c r="F833" s="134"/>
      <c r="G833" s="64">
        <f t="shared" si="284"/>
        <v>0</v>
      </c>
      <c r="H833" s="64">
        <f t="shared" si="284"/>
        <v>0</v>
      </c>
      <c r="I833" s="12">
        <f t="shared" si="278"/>
        <v>0</v>
      </c>
      <c r="J833" s="64">
        <f t="shared" si="284"/>
        <v>0</v>
      </c>
      <c r="K833" s="64">
        <f t="shared" si="284"/>
        <v>0</v>
      </c>
    </row>
    <row r="834" spans="1:11" s="50" customFormat="1" hidden="1">
      <c r="A834" s="108" t="s">
        <v>255</v>
      </c>
      <c r="B834" s="18" t="s">
        <v>243</v>
      </c>
      <c r="C834" s="18" t="s">
        <v>270</v>
      </c>
      <c r="D834" s="117" t="s">
        <v>627</v>
      </c>
      <c r="E834" s="134" t="s">
        <v>256</v>
      </c>
      <c r="F834" s="134"/>
      <c r="G834" s="64">
        <f t="shared" si="284"/>
        <v>0</v>
      </c>
      <c r="H834" s="64">
        <f t="shared" si="284"/>
        <v>0</v>
      </c>
      <c r="I834" s="12">
        <f t="shared" si="278"/>
        <v>0</v>
      </c>
      <c r="J834" s="64">
        <f t="shared" si="284"/>
        <v>0</v>
      </c>
      <c r="K834" s="64">
        <f t="shared" si="284"/>
        <v>0</v>
      </c>
    </row>
    <row r="835" spans="1:11" s="50" customFormat="1" hidden="1">
      <c r="A835" s="108" t="s">
        <v>18</v>
      </c>
      <c r="B835" s="18" t="s">
        <v>243</v>
      </c>
      <c r="C835" s="18" t="s">
        <v>270</v>
      </c>
      <c r="D835" s="117" t="s">
        <v>627</v>
      </c>
      <c r="E835" s="134" t="s">
        <v>256</v>
      </c>
      <c r="F835" s="134" t="s">
        <v>10</v>
      </c>
      <c r="G835" s="64">
        <f>'[1]Бюджет 2025 г 1 чтение'!$H$979</f>
        <v>0</v>
      </c>
      <c r="H835" s="64"/>
      <c r="I835" s="12">
        <f t="shared" si="278"/>
        <v>0</v>
      </c>
      <c r="J835" s="22">
        <f>'[1]Бюджет 2025 г 1 чтение'!$I$979</f>
        <v>0</v>
      </c>
      <c r="K835" s="22">
        <f>'[1]Бюджет 2025 г 1 чтение'!$J$979</f>
        <v>0</v>
      </c>
    </row>
    <row r="836" spans="1:11" ht="15" customHeight="1">
      <c r="A836" s="31" t="s">
        <v>309</v>
      </c>
      <c r="B836" s="14" t="s">
        <v>243</v>
      </c>
      <c r="C836" s="14" t="s">
        <v>310</v>
      </c>
      <c r="D836" s="30"/>
      <c r="E836" s="18"/>
      <c r="F836" s="18"/>
      <c r="G836" s="15">
        <f>G837+G897+G880</f>
        <v>13295.7</v>
      </c>
      <c r="H836" s="15">
        <f>H837+H897+H880</f>
        <v>4.5</v>
      </c>
      <c r="I836" s="12">
        <f t="shared" si="278"/>
        <v>13300.2</v>
      </c>
      <c r="J836" s="15">
        <f>J837+J897+J880</f>
        <v>11871</v>
      </c>
      <c r="K836" s="15">
        <f>K837+K897+K880</f>
        <v>11618.7</v>
      </c>
    </row>
    <row r="837" spans="1:11" ht="26.25" customHeight="1">
      <c r="A837" s="13" t="s">
        <v>246</v>
      </c>
      <c r="B837" s="14" t="s">
        <v>243</v>
      </c>
      <c r="C837" s="14" t="s">
        <v>310</v>
      </c>
      <c r="D837" s="32" t="s">
        <v>247</v>
      </c>
      <c r="E837" s="14"/>
      <c r="F837" s="14"/>
      <c r="G837" s="16">
        <f>G838</f>
        <v>7295.7</v>
      </c>
      <c r="H837" s="16">
        <f>H838</f>
        <v>4.5</v>
      </c>
      <c r="I837" s="12">
        <f t="shared" si="278"/>
        <v>7300.2</v>
      </c>
      <c r="J837" s="16">
        <f t="shared" ref="J837:K837" si="285">J838</f>
        <v>5871</v>
      </c>
      <c r="K837" s="16">
        <f t="shared" si="285"/>
        <v>6618.7</v>
      </c>
    </row>
    <row r="838" spans="1:11" ht="36" customHeight="1">
      <c r="A838" s="13" t="s">
        <v>248</v>
      </c>
      <c r="B838" s="14" t="s">
        <v>243</v>
      </c>
      <c r="C838" s="14" t="s">
        <v>310</v>
      </c>
      <c r="D838" s="32" t="s">
        <v>249</v>
      </c>
      <c r="E838" s="14"/>
      <c r="F838" s="14"/>
      <c r="G838" s="16">
        <f>G839</f>
        <v>7295.7</v>
      </c>
      <c r="H838" s="16">
        <f>H839</f>
        <v>4.5</v>
      </c>
      <c r="I838" s="12">
        <f t="shared" si="278"/>
        <v>7300.2</v>
      </c>
      <c r="J838" s="16">
        <f>J839</f>
        <v>5871</v>
      </c>
      <c r="K838" s="16">
        <f>K839</f>
        <v>6618.7</v>
      </c>
    </row>
    <row r="839" spans="1:11" ht="48" customHeight="1">
      <c r="A839" s="53" t="s">
        <v>562</v>
      </c>
      <c r="B839" s="34" t="s">
        <v>243</v>
      </c>
      <c r="C839" s="34" t="s">
        <v>310</v>
      </c>
      <c r="D839" s="35" t="s">
        <v>311</v>
      </c>
      <c r="E839" s="25"/>
      <c r="F839" s="25"/>
      <c r="G839" s="16">
        <f>G844+G876+G869+G856+G848+G852+G840</f>
        <v>7295.7</v>
      </c>
      <c r="H839" s="16">
        <f>H844+H876+H869+H856+H848+H852+H840</f>
        <v>4.5</v>
      </c>
      <c r="I839" s="12">
        <f t="shared" si="278"/>
        <v>7300.2</v>
      </c>
      <c r="J839" s="16">
        <f t="shared" ref="J839:K839" si="286">J844+J876+J869+J856+J848+J852+J840</f>
        <v>5871</v>
      </c>
      <c r="K839" s="16">
        <f t="shared" si="286"/>
        <v>6618.7</v>
      </c>
    </row>
    <row r="840" spans="1:11" ht="48" customHeight="1">
      <c r="A840" s="108" t="s">
        <v>641</v>
      </c>
      <c r="B840" s="18" t="s">
        <v>243</v>
      </c>
      <c r="C840" s="18" t="s">
        <v>310</v>
      </c>
      <c r="D840" s="117" t="s">
        <v>626</v>
      </c>
      <c r="E840" s="134"/>
      <c r="F840" s="134"/>
      <c r="G840" s="130">
        <f t="shared" ref="G840:H842" si="287">G841</f>
        <v>0</v>
      </c>
      <c r="H840" s="130">
        <f t="shared" si="287"/>
        <v>0</v>
      </c>
      <c r="I840" s="12">
        <f t="shared" si="278"/>
        <v>0</v>
      </c>
      <c r="J840" s="130">
        <f>J841</f>
        <v>0</v>
      </c>
      <c r="K840" s="130">
        <f>K841</f>
        <v>0</v>
      </c>
    </row>
    <row r="841" spans="1:11" ht="36.75" customHeight="1">
      <c r="A841" s="108" t="s">
        <v>306</v>
      </c>
      <c r="B841" s="18" t="s">
        <v>243</v>
      </c>
      <c r="C841" s="18" t="s">
        <v>310</v>
      </c>
      <c r="D841" s="117" t="s">
        <v>626</v>
      </c>
      <c r="E841" s="134" t="s">
        <v>254</v>
      </c>
      <c r="F841" s="134"/>
      <c r="G841" s="130">
        <f t="shared" si="287"/>
        <v>0</v>
      </c>
      <c r="H841" s="130">
        <f t="shared" si="287"/>
        <v>0</v>
      </c>
      <c r="I841" s="12">
        <f t="shared" si="278"/>
        <v>0</v>
      </c>
      <c r="J841" s="130">
        <f>J842</f>
        <v>0</v>
      </c>
      <c r="K841" s="130"/>
    </row>
    <row r="842" spans="1:11">
      <c r="A842" s="108" t="s">
        <v>255</v>
      </c>
      <c r="B842" s="18" t="s">
        <v>243</v>
      </c>
      <c r="C842" s="18" t="s">
        <v>310</v>
      </c>
      <c r="D842" s="117" t="s">
        <v>626</v>
      </c>
      <c r="E842" s="134" t="s">
        <v>256</v>
      </c>
      <c r="F842" s="134"/>
      <c r="G842" s="130">
        <f t="shared" si="287"/>
        <v>0</v>
      </c>
      <c r="H842" s="130">
        <f t="shared" si="287"/>
        <v>0</v>
      </c>
      <c r="I842" s="12">
        <f t="shared" si="278"/>
        <v>0</v>
      </c>
      <c r="J842" s="130">
        <f>J843</f>
        <v>0</v>
      </c>
      <c r="K842" s="130"/>
    </row>
    <row r="843" spans="1:11" ht="14.25" customHeight="1">
      <c r="A843" s="108" t="s">
        <v>18</v>
      </c>
      <c r="B843" s="18" t="s">
        <v>243</v>
      </c>
      <c r="C843" s="18" t="s">
        <v>310</v>
      </c>
      <c r="D843" s="117" t="s">
        <v>626</v>
      </c>
      <c r="E843" s="134" t="s">
        <v>256</v>
      </c>
      <c r="F843" s="134" t="s">
        <v>10</v>
      </c>
      <c r="G843" s="130"/>
      <c r="H843" s="130"/>
      <c r="I843" s="12">
        <f t="shared" si="278"/>
        <v>0</v>
      </c>
      <c r="J843" s="130"/>
      <c r="K843" s="130"/>
    </row>
    <row r="844" spans="1:11" ht="24">
      <c r="A844" s="44" t="s">
        <v>312</v>
      </c>
      <c r="B844" s="18" t="s">
        <v>243</v>
      </c>
      <c r="C844" s="18" t="s">
        <v>310</v>
      </c>
      <c r="D844" s="30" t="s">
        <v>313</v>
      </c>
      <c r="E844" s="18"/>
      <c r="F844" s="18"/>
      <c r="G844" s="16">
        <f t="shared" ref="G844:K846" si="288">G845</f>
        <v>520</v>
      </c>
      <c r="H844" s="16">
        <f t="shared" si="288"/>
        <v>4.5</v>
      </c>
      <c r="I844" s="12">
        <f t="shared" si="278"/>
        <v>524.5</v>
      </c>
      <c r="J844" s="16">
        <f t="shared" si="288"/>
        <v>418</v>
      </c>
      <c r="K844" s="16">
        <f t="shared" si="288"/>
        <v>418</v>
      </c>
    </row>
    <row r="845" spans="1:11" ht="35.25" customHeight="1">
      <c r="A845" s="44" t="s">
        <v>306</v>
      </c>
      <c r="B845" s="18" t="s">
        <v>243</v>
      </c>
      <c r="C845" s="18" t="s">
        <v>310</v>
      </c>
      <c r="D845" s="30" t="s">
        <v>313</v>
      </c>
      <c r="E845" s="18" t="s">
        <v>254</v>
      </c>
      <c r="F845" s="18"/>
      <c r="G845" s="16">
        <f t="shared" si="288"/>
        <v>520</v>
      </c>
      <c r="H845" s="16">
        <f t="shared" si="288"/>
        <v>4.5</v>
      </c>
      <c r="I845" s="12">
        <f t="shared" si="278"/>
        <v>524.5</v>
      </c>
      <c r="J845" s="16">
        <f t="shared" si="288"/>
        <v>418</v>
      </c>
      <c r="K845" s="16">
        <f t="shared" si="288"/>
        <v>418</v>
      </c>
    </row>
    <row r="846" spans="1:11">
      <c r="A846" s="44" t="s">
        <v>255</v>
      </c>
      <c r="B846" s="18" t="s">
        <v>243</v>
      </c>
      <c r="C846" s="18" t="s">
        <v>310</v>
      </c>
      <c r="D846" s="30" t="s">
        <v>313</v>
      </c>
      <c r="E846" s="18" t="s">
        <v>256</v>
      </c>
      <c r="F846" s="18"/>
      <c r="G846" s="16">
        <f t="shared" si="288"/>
        <v>520</v>
      </c>
      <c r="H846" s="16">
        <f t="shared" si="288"/>
        <v>4.5</v>
      </c>
      <c r="I846" s="12">
        <f t="shared" si="278"/>
        <v>524.5</v>
      </c>
      <c r="J846" s="16">
        <f t="shared" si="288"/>
        <v>418</v>
      </c>
      <c r="K846" s="16">
        <f t="shared" si="288"/>
        <v>418</v>
      </c>
    </row>
    <row r="847" spans="1:11">
      <c r="A847" s="44" t="s">
        <v>16</v>
      </c>
      <c r="B847" s="18" t="s">
        <v>243</v>
      </c>
      <c r="C847" s="18" t="s">
        <v>310</v>
      </c>
      <c r="D847" s="30" t="s">
        <v>313</v>
      </c>
      <c r="E847" s="18" t="s">
        <v>256</v>
      </c>
      <c r="F847" s="18" t="s">
        <v>17</v>
      </c>
      <c r="G847" s="64">
        <f>'[1]Бюджет 2025 г 1 чтение'!$H$1032</f>
        <v>520</v>
      </c>
      <c r="H847" s="64">
        <f>'[5]Поправки июнь'!$I$1058</f>
        <v>4.5</v>
      </c>
      <c r="I847" s="12">
        <f t="shared" si="278"/>
        <v>524.5</v>
      </c>
      <c r="J847" s="22">
        <f>'[1]Бюджет 2025 г 1 чтение'!$I$1032</f>
        <v>418</v>
      </c>
      <c r="K847" s="22">
        <f>'[1]Бюджет 2025 г 1 чтение'!$J$1032</f>
        <v>418</v>
      </c>
    </row>
    <row r="848" spans="1:11" ht="25.5">
      <c r="A848" s="108" t="s">
        <v>263</v>
      </c>
      <c r="B848" s="134" t="s">
        <v>243</v>
      </c>
      <c r="C848" s="134" t="s">
        <v>310</v>
      </c>
      <c r="D848" s="117" t="s">
        <v>673</v>
      </c>
      <c r="E848" s="134"/>
      <c r="F848" s="134"/>
      <c r="G848" s="64">
        <f t="shared" ref="G848:H850" si="289">G849</f>
        <v>5118.7</v>
      </c>
      <c r="H848" s="64">
        <f t="shared" si="289"/>
        <v>0</v>
      </c>
      <c r="I848" s="12">
        <f t="shared" si="278"/>
        <v>5118.7</v>
      </c>
      <c r="J848" s="64">
        <f t="shared" ref="J848:K850" si="290">J849</f>
        <v>4620.5</v>
      </c>
      <c r="K848" s="64">
        <f t="shared" si="290"/>
        <v>5368.2</v>
      </c>
    </row>
    <row r="849" spans="1:11" ht="38.25">
      <c r="A849" s="108" t="s">
        <v>306</v>
      </c>
      <c r="B849" s="134" t="s">
        <v>243</v>
      </c>
      <c r="C849" s="134" t="s">
        <v>310</v>
      </c>
      <c r="D849" s="117" t="s">
        <v>673</v>
      </c>
      <c r="E849" s="134" t="s">
        <v>254</v>
      </c>
      <c r="F849" s="134"/>
      <c r="G849" s="64">
        <f t="shared" si="289"/>
        <v>5118.7</v>
      </c>
      <c r="H849" s="64">
        <f t="shared" si="289"/>
        <v>0</v>
      </c>
      <c r="I849" s="12">
        <f t="shared" si="278"/>
        <v>5118.7</v>
      </c>
      <c r="J849" s="64">
        <f t="shared" si="290"/>
        <v>4620.5</v>
      </c>
      <c r="K849" s="64">
        <f t="shared" si="290"/>
        <v>5368.2</v>
      </c>
    </row>
    <row r="850" spans="1:11">
      <c r="A850" s="108" t="s">
        <v>255</v>
      </c>
      <c r="B850" s="134" t="s">
        <v>243</v>
      </c>
      <c r="C850" s="134" t="s">
        <v>310</v>
      </c>
      <c r="D850" s="117" t="s">
        <v>673</v>
      </c>
      <c r="E850" s="134" t="s">
        <v>256</v>
      </c>
      <c r="F850" s="134"/>
      <c r="G850" s="64">
        <f t="shared" si="289"/>
        <v>5118.7</v>
      </c>
      <c r="H850" s="64">
        <f t="shared" si="289"/>
        <v>0</v>
      </c>
      <c r="I850" s="12">
        <f t="shared" si="278"/>
        <v>5118.7</v>
      </c>
      <c r="J850" s="64">
        <f t="shared" si="290"/>
        <v>4620.5</v>
      </c>
      <c r="K850" s="64">
        <f t="shared" si="290"/>
        <v>5368.2</v>
      </c>
    </row>
    <row r="851" spans="1:11">
      <c r="A851" s="108" t="s">
        <v>16</v>
      </c>
      <c r="B851" s="134" t="s">
        <v>243</v>
      </c>
      <c r="C851" s="134" t="s">
        <v>310</v>
      </c>
      <c r="D851" s="117" t="s">
        <v>673</v>
      </c>
      <c r="E851" s="134" t="s">
        <v>256</v>
      </c>
      <c r="F851" s="134" t="s">
        <v>17</v>
      </c>
      <c r="G851" s="64">
        <f>'[3]Бюджет 2025 г 2 чтение'!$H$1041</f>
        <v>5118.7</v>
      </c>
      <c r="H851" s="64"/>
      <c r="I851" s="12">
        <f t="shared" si="278"/>
        <v>5118.7</v>
      </c>
      <c r="J851" s="22">
        <f>'[3]Бюджет 2025 г 2 чтение'!$I$1041</f>
        <v>4620.5</v>
      </c>
      <c r="K851" s="22">
        <f>'[3]Бюджет 2025 г 2 чтение'!$J$1041</f>
        <v>5368.2</v>
      </c>
    </row>
    <row r="852" spans="1:11" ht="15" customHeight="1">
      <c r="A852" s="108" t="s">
        <v>265</v>
      </c>
      <c r="B852" s="134" t="s">
        <v>243</v>
      </c>
      <c r="C852" s="134" t="s">
        <v>310</v>
      </c>
      <c r="D852" s="117" t="s">
        <v>674</v>
      </c>
      <c r="E852" s="134"/>
      <c r="F852" s="134"/>
      <c r="G852" s="64">
        <f t="shared" ref="G852:H854" si="291">G853</f>
        <v>778</v>
      </c>
      <c r="H852" s="64">
        <f t="shared" si="291"/>
        <v>0</v>
      </c>
      <c r="I852" s="12">
        <f t="shared" si="278"/>
        <v>778</v>
      </c>
      <c r="J852" s="64">
        <f t="shared" ref="J852:K854" si="292">J853</f>
        <v>832.5</v>
      </c>
      <c r="K852" s="64">
        <f t="shared" si="292"/>
        <v>832.5</v>
      </c>
    </row>
    <row r="853" spans="1:11" ht="38.25">
      <c r="A853" s="108" t="s">
        <v>306</v>
      </c>
      <c r="B853" s="134" t="s">
        <v>243</v>
      </c>
      <c r="C853" s="134" t="s">
        <v>310</v>
      </c>
      <c r="D853" s="117" t="s">
        <v>674</v>
      </c>
      <c r="E853" s="134" t="s">
        <v>254</v>
      </c>
      <c r="F853" s="134"/>
      <c r="G853" s="64">
        <f t="shared" si="291"/>
        <v>778</v>
      </c>
      <c r="H853" s="64">
        <f t="shared" si="291"/>
        <v>0</v>
      </c>
      <c r="I853" s="12">
        <f t="shared" si="278"/>
        <v>778</v>
      </c>
      <c r="J853" s="64">
        <f t="shared" si="292"/>
        <v>832.5</v>
      </c>
      <c r="K853" s="64">
        <f t="shared" si="292"/>
        <v>832.5</v>
      </c>
    </row>
    <row r="854" spans="1:11">
      <c r="A854" s="108" t="s">
        <v>255</v>
      </c>
      <c r="B854" s="134" t="s">
        <v>243</v>
      </c>
      <c r="C854" s="134" t="s">
        <v>310</v>
      </c>
      <c r="D854" s="117" t="s">
        <v>674</v>
      </c>
      <c r="E854" s="134" t="s">
        <v>256</v>
      </c>
      <c r="F854" s="134"/>
      <c r="G854" s="64">
        <f t="shared" si="291"/>
        <v>778</v>
      </c>
      <c r="H854" s="64">
        <f t="shared" si="291"/>
        <v>0</v>
      </c>
      <c r="I854" s="12">
        <f t="shared" si="278"/>
        <v>778</v>
      </c>
      <c r="J854" s="64">
        <f t="shared" si="292"/>
        <v>832.5</v>
      </c>
      <c r="K854" s="64">
        <f t="shared" si="292"/>
        <v>832.5</v>
      </c>
    </row>
    <row r="855" spans="1:11">
      <c r="A855" s="108" t="s">
        <v>16</v>
      </c>
      <c r="B855" s="134" t="s">
        <v>243</v>
      </c>
      <c r="C855" s="134" t="s">
        <v>310</v>
      </c>
      <c r="D855" s="117" t="s">
        <v>674</v>
      </c>
      <c r="E855" s="134" t="s">
        <v>256</v>
      </c>
      <c r="F855" s="134" t="s">
        <v>17</v>
      </c>
      <c r="G855" s="64">
        <f>'[1]Бюджет 2025 г 1 чтение'!$H$1040</f>
        <v>778</v>
      </c>
      <c r="H855" s="64"/>
      <c r="I855" s="12">
        <f t="shared" si="278"/>
        <v>778</v>
      </c>
      <c r="J855" s="22">
        <f>'[1]Бюджет 2025 г 1 чтение'!$I$1040</f>
        <v>832.5</v>
      </c>
      <c r="K855" s="22">
        <f>'[1]Бюджет 2025 г 1 чтение'!$J$1040</f>
        <v>832.5</v>
      </c>
    </row>
    <row r="856" spans="1:11" ht="29.25" customHeight="1">
      <c r="A856" s="49" t="s">
        <v>664</v>
      </c>
      <c r="B856" s="134" t="s">
        <v>243</v>
      </c>
      <c r="C856" s="134" t="s">
        <v>310</v>
      </c>
      <c r="D856" s="117" t="s">
        <v>675</v>
      </c>
      <c r="E856" s="134"/>
      <c r="F856" s="134"/>
      <c r="G856" s="64">
        <f>G857+G866</f>
        <v>879</v>
      </c>
      <c r="H856" s="64">
        <f>H857+H866</f>
        <v>0</v>
      </c>
      <c r="I856" s="12">
        <f t="shared" si="278"/>
        <v>879</v>
      </c>
      <c r="J856" s="64">
        <f t="shared" ref="J856:K856" si="293">J857+J866</f>
        <v>0</v>
      </c>
      <c r="K856" s="64">
        <f t="shared" si="293"/>
        <v>0</v>
      </c>
    </row>
    <row r="857" spans="1:11" ht="38.25">
      <c r="A857" s="108" t="s">
        <v>306</v>
      </c>
      <c r="B857" s="134" t="s">
        <v>243</v>
      </c>
      <c r="C857" s="134" t="s">
        <v>310</v>
      </c>
      <c r="D857" s="117" t="s">
        <v>675</v>
      </c>
      <c r="E857" s="134" t="s">
        <v>254</v>
      </c>
      <c r="F857" s="134"/>
      <c r="G857" s="64">
        <f>G858+G860+G862+G864</f>
        <v>879</v>
      </c>
      <c r="H857" s="64">
        <f>H858+H860+H862+H864</f>
        <v>0</v>
      </c>
      <c r="I857" s="12">
        <f t="shared" si="278"/>
        <v>879</v>
      </c>
      <c r="J857" s="64">
        <f t="shared" ref="J857:K857" si="294">J858+J860+J862+J864</f>
        <v>0</v>
      </c>
      <c r="K857" s="64">
        <f t="shared" si="294"/>
        <v>0</v>
      </c>
    </row>
    <row r="858" spans="1:11">
      <c r="A858" s="108" t="s">
        <v>255</v>
      </c>
      <c r="B858" s="134" t="s">
        <v>243</v>
      </c>
      <c r="C858" s="134" t="s">
        <v>310</v>
      </c>
      <c r="D858" s="117" t="s">
        <v>675</v>
      </c>
      <c r="E858" s="134" t="s">
        <v>256</v>
      </c>
      <c r="F858" s="134"/>
      <c r="G858" s="64">
        <f>G859</f>
        <v>879</v>
      </c>
      <c r="H858" s="64">
        <f>H859</f>
        <v>0</v>
      </c>
      <c r="I858" s="12">
        <f t="shared" si="278"/>
        <v>879</v>
      </c>
      <c r="J858" s="64">
        <f t="shared" ref="J858:K858" si="295">J859</f>
        <v>0</v>
      </c>
      <c r="K858" s="64">
        <f t="shared" si="295"/>
        <v>0</v>
      </c>
    </row>
    <row r="859" spans="1:11">
      <c r="A859" s="108" t="s">
        <v>16</v>
      </c>
      <c r="B859" s="134" t="s">
        <v>243</v>
      </c>
      <c r="C859" s="134" t="s">
        <v>310</v>
      </c>
      <c r="D859" s="117" t="s">
        <v>675</v>
      </c>
      <c r="E859" s="134" t="s">
        <v>256</v>
      </c>
      <c r="F859" s="134" t="s">
        <v>17</v>
      </c>
      <c r="G859" s="64">
        <f>'[1]Бюджет 2025 г 1 чтение'!$H$1044</f>
        <v>879</v>
      </c>
      <c r="H859" s="64"/>
      <c r="I859" s="12">
        <f t="shared" si="278"/>
        <v>879</v>
      </c>
      <c r="J859" s="22">
        <f>'[1]Бюджет 2025 г 1 чтение'!$I$1044</f>
        <v>0</v>
      </c>
      <c r="K859" s="22">
        <f>'[1]Бюджет 2025 г 1 чтение'!$J$1044</f>
        <v>0</v>
      </c>
    </row>
    <row r="860" spans="1:11">
      <c r="A860" s="126" t="s">
        <v>546</v>
      </c>
      <c r="B860" s="18" t="s">
        <v>243</v>
      </c>
      <c r="C860" s="18" t="s">
        <v>310</v>
      </c>
      <c r="D860" s="168" t="s">
        <v>550</v>
      </c>
      <c r="E860" s="169" t="s">
        <v>256</v>
      </c>
      <c r="F860" s="18"/>
      <c r="G860" s="64">
        <f>G861</f>
        <v>0</v>
      </c>
      <c r="H860" s="64">
        <f>H861</f>
        <v>0</v>
      </c>
      <c r="I860" s="12">
        <f t="shared" si="278"/>
        <v>0</v>
      </c>
      <c r="J860" s="22"/>
      <c r="K860" s="22"/>
    </row>
    <row r="861" spans="1:11">
      <c r="A861" s="125" t="s">
        <v>16</v>
      </c>
      <c r="B861" s="34" t="s">
        <v>243</v>
      </c>
      <c r="C861" s="34" t="s">
        <v>310</v>
      </c>
      <c r="D861" s="168" t="s">
        <v>550</v>
      </c>
      <c r="E861" s="169" t="s">
        <v>551</v>
      </c>
      <c r="F861" s="18" t="s">
        <v>17</v>
      </c>
      <c r="G861" s="64"/>
      <c r="H861" s="64"/>
      <c r="I861" s="12">
        <f t="shared" si="278"/>
        <v>0</v>
      </c>
      <c r="J861" s="22"/>
      <c r="K861" s="22"/>
    </row>
    <row r="862" spans="1:11">
      <c r="A862" s="126" t="s">
        <v>547</v>
      </c>
      <c r="B862" s="18" t="s">
        <v>243</v>
      </c>
      <c r="C862" s="18" t="s">
        <v>310</v>
      </c>
      <c r="D862" s="168" t="s">
        <v>550</v>
      </c>
      <c r="E862" s="169" t="s">
        <v>552</v>
      </c>
      <c r="F862" s="18"/>
      <c r="G862" s="64">
        <f>G863</f>
        <v>0</v>
      </c>
      <c r="H862" s="64">
        <f>H863</f>
        <v>0</v>
      </c>
      <c r="I862" s="12">
        <f t="shared" si="278"/>
        <v>0</v>
      </c>
      <c r="J862" s="22"/>
      <c r="K862" s="22"/>
    </row>
    <row r="863" spans="1:11">
      <c r="A863" s="125" t="s">
        <v>16</v>
      </c>
      <c r="B863" s="18" t="s">
        <v>243</v>
      </c>
      <c r="C863" s="18" t="s">
        <v>310</v>
      </c>
      <c r="D863" s="168" t="s">
        <v>550</v>
      </c>
      <c r="E863" s="169" t="s">
        <v>553</v>
      </c>
      <c r="F863" s="18" t="s">
        <v>17</v>
      </c>
      <c r="G863" s="64"/>
      <c r="H863" s="64"/>
      <c r="I863" s="12">
        <f t="shared" si="278"/>
        <v>0</v>
      </c>
      <c r="J863" s="22"/>
      <c r="K863" s="22"/>
    </row>
    <row r="864" spans="1:11" ht="76.5">
      <c r="A864" s="74" t="s">
        <v>548</v>
      </c>
      <c r="B864" s="18" t="s">
        <v>243</v>
      </c>
      <c r="C864" s="18" t="s">
        <v>310</v>
      </c>
      <c r="D864" s="168" t="s">
        <v>550</v>
      </c>
      <c r="E864" s="169" t="s">
        <v>554</v>
      </c>
      <c r="F864" s="18"/>
      <c r="G864" s="64">
        <f>G865</f>
        <v>0</v>
      </c>
      <c r="H864" s="64">
        <f>H865</f>
        <v>0</v>
      </c>
      <c r="I864" s="12">
        <f t="shared" si="278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313</v>
      </c>
      <c r="E865" s="169" t="s">
        <v>555</v>
      </c>
      <c r="F865" s="18" t="s">
        <v>17</v>
      </c>
      <c r="G865" s="64"/>
      <c r="H865" s="64"/>
      <c r="I865" s="12">
        <f t="shared" si="278"/>
        <v>0</v>
      </c>
      <c r="J865" s="22"/>
      <c r="K865" s="22"/>
    </row>
    <row r="866" spans="1:11">
      <c r="A866" s="74" t="s">
        <v>56</v>
      </c>
      <c r="B866" s="18" t="s">
        <v>243</v>
      </c>
      <c r="C866" s="18" t="s">
        <v>310</v>
      </c>
      <c r="D866" s="168" t="s">
        <v>550</v>
      </c>
      <c r="E866" s="169" t="s">
        <v>57</v>
      </c>
      <c r="F866" s="18"/>
      <c r="G866" s="64">
        <f>G867</f>
        <v>0</v>
      </c>
      <c r="H866" s="64">
        <f>H867</f>
        <v>0</v>
      </c>
      <c r="I866" s="12">
        <f t="shared" si="278"/>
        <v>0</v>
      </c>
      <c r="J866" s="22"/>
      <c r="K866" s="22"/>
    </row>
    <row r="867" spans="1:11" ht="63.75">
      <c r="A867" s="74" t="s">
        <v>549</v>
      </c>
      <c r="B867" s="18" t="s">
        <v>243</v>
      </c>
      <c r="C867" s="18" t="s">
        <v>310</v>
      </c>
      <c r="D867" s="168" t="s">
        <v>550</v>
      </c>
      <c r="E867" s="169" t="s">
        <v>556</v>
      </c>
      <c r="F867" s="18"/>
      <c r="G867" s="64">
        <f>G868</f>
        <v>0</v>
      </c>
      <c r="H867" s="64">
        <f>H868</f>
        <v>0</v>
      </c>
      <c r="I867" s="12">
        <f t="shared" si="278"/>
        <v>0</v>
      </c>
      <c r="J867" s="22"/>
      <c r="K867" s="22"/>
    </row>
    <row r="868" spans="1:11">
      <c r="A868" s="125" t="s">
        <v>16</v>
      </c>
      <c r="B868" s="18" t="s">
        <v>243</v>
      </c>
      <c r="C868" s="18" t="s">
        <v>310</v>
      </c>
      <c r="D868" s="168" t="s">
        <v>550</v>
      </c>
      <c r="E868" s="169" t="s">
        <v>556</v>
      </c>
      <c r="F868" s="18" t="s">
        <v>17</v>
      </c>
      <c r="G868" s="64"/>
      <c r="H868" s="64"/>
      <c r="I868" s="12">
        <f t="shared" si="278"/>
        <v>0</v>
      </c>
      <c r="J868" s="22"/>
      <c r="K868" s="22"/>
    </row>
    <row r="869" spans="1:11" ht="38.25">
      <c r="A869" s="108" t="s">
        <v>519</v>
      </c>
      <c r="B869" s="18" t="s">
        <v>243</v>
      </c>
      <c r="C869" s="18" t="s">
        <v>310</v>
      </c>
      <c r="D869" s="30" t="s">
        <v>520</v>
      </c>
      <c r="E869" s="18"/>
      <c r="F869" s="18"/>
      <c r="G869" s="64">
        <f t="shared" ref="G869:K871" si="296">G870</f>
        <v>0</v>
      </c>
      <c r="H869" s="64">
        <f t="shared" si="296"/>
        <v>0</v>
      </c>
      <c r="I869" s="12">
        <f t="shared" si="278"/>
        <v>0</v>
      </c>
      <c r="J869" s="64">
        <f t="shared" si="296"/>
        <v>0</v>
      </c>
      <c r="K869" s="64">
        <f t="shared" si="296"/>
        <v>0</v>
      </c>
    </row>
    <row r="870" spans="1:11" ht="51.75" customHeight="1">
      <c r="A870" s="44" t="s">
        <v>563</v>
      </c>
      <c r="B870" s="18" t="s">
        <v>243</v>
      </c>
      <c r="C870" s="18" t="s">
        <v>310</v>
      </c>
      <c r="D870" s="35" t="s">
        <v>510</v>
      </c>
      <c r="E870" s="18"/>
      <c r="F870" s="18"/>
      <c r="G870" s="19">
        <f t="shared" si="296"/>
        <v>0</v>
      </c>
      <c r="H870" s="19">
        <f t="shared" si="296"/>
        <v>0</v>
      </c>
      <c r="I870" s="12">
        <f t="shared" si="278"/>
        <v>0</v>
      </c>
      <c r="J870" s="19">
        <f t="shared" si="296"/>
        <v>0</v>
      </c>
      <c r="K870" s="19">
        <f t="shared" si="296"/>
        <v>0</v>
      </c>
    </row>
    <row r="871" spans="1:11" ht="36">
      <c r="A871" s="44" t="s">
        <v>306</v>
      </c>
      <c r="B871" s="18" t="s">
        <v>243</v>
      </c>
      <c r="C871" s="18" t="s">
        <v>310</v>
      </c>
      <c r="D871" s="35" t="s">
        <v>510</v>
      </c>
      <c r="E871" s="18" t="s">
        <v>254</v>
      </c>
      <c r="F871" s="18"/>
      <c r="G871" s="19">
        <f t="shared" si="296"/>
        <v>0</v>
      </c>
      <c r="H871" s="19">
        <f t="shared" si="296"/>
        <v>0</v>
      </c>
      <c r="I871" s="12">
        <f t="shared" si="278"/>
        <v>0</v>
      </c>
      <c r="J871" s="19">
        <f t="shared" si="296"/>
        <v>0</v>
      </c>
      <c r="K871" s="19">
        <f t="shared" si="296"/>
        <v>0</v>
      </c>
    </row>
    <row r="872" spans="1:11">
      <c r="A872" s="44" t="s">
        <v>255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/>
      <c r="G872" s="19">
        <f>G875+G873+G874</f>
        <v>0</v>
      </c>
      <c r="H872" s="19">
        <f>H875+H873+H874</f>
        <v>0</v>
      </c>
      <c r="I872" s="12">
        <f t="shared" si="278"/>
        <v>0</v>
      </c>
      <c r="J872" s="19">
        <f t="shared" ref="J872:K872" si="297">J875+J873+J874</f>
        <v>0</v>
      </c>
      <c r="K872" s="19">
        <f t="shared" si="297"/>
        <v>0</v>
      </c>
    </row>
    <row r="873" spans="1:11">
      <c r="A873" s="44" t="s">
        <v>276</v>
      </c>
      <c r="B873" s="18" t="s">
        <v>243</v>
      </c>
      <c r="C873" s="18" t="s">
        <v>310</v>
      </c>
      <c r="D873" s="35" t="s">
        <v>510</v>
      </c>
      <c r="E873" s="18" t="s">
        <v>256</v>
      </c>
      <c r="F873" s="18" t="s">
        <v>17</v>
      </c>
      <c r="G873" s="19"/>
      <c r="H873" s="19"/>
      <c r="I873" s="12">
        <f t="shared" si="278"/>
        <v>0</v>
      </c>
      <c r="J873" s="19"/>
      <c r="K873" s="19"/>
    </row>
    <row r="874" spans="1:11">
      <c r="A874" s="44" t="s">
        <v>18</v>
      </c>
      <c r="B874" s="18" t="s">
        <v>243</v>
      </c>
      <c r="C874" s="18" t="s">
        <v>310</v>
      </c>
      <c r="D874" s="35" t="s">
        <v>510</v>
      </c>
      <c r="E874" s="18" t="s">
        <v>256</v>
      </c>
      <c r="F874" s="18" t="s">
        <v>10</v>
      </c>
      <c r="G874" s="19"/>
      <c r="H874" s="19"/>
      <c r="I874" s="12">
        <f t="shared" ref="I874:I937" si="298">G874+H874</f>
        <v>0</v>
      </c>
      <c r="J874" s="19"/>
      <c r="K874" s="19"/>
    </row>
    <row r="875" spans="1:11">
      <c r="A875" s="44" t="s">
        <v>19</v>
      </c>
      <c r="B875" s="18" t="s">
        <v>243</v>
      </c>
      <c r="C875" s="18" t="s">
        <v>310</v>
      </c>
      <c r="D875" s="35" t="s">
        <v>510</v>
      </c>
      <c r="E875" s="18" t="s">
        <v>256</v>
      </c>
      <c r="F875" s="18" t="s">
        <v>11</v>
      </c>
      <c r="G875" s="20"/>
      <c r="H875" s="20"/>
      <c r="I875" s="12">
        <f t="shared" si="298"/>
        <v>0</v>
      </c>
      <c r="J875" s="20"/>
      <c r="K875" s="26"/>
    </row>
    <row r="876" spans="1:11" ht="46.5" customHeight="1">
      <c r="A876" s="127" t="s">
        <v>605</v>
      </c>
      <c r="B876" s="18" t="s">
        <v>243</v>
      </c>
      <c r="C876" s="18" t="s">
        <v>310</v>
      </c>
      <c r="D876" s="30" t="s">
        <v>314</v>
      </c>
      <c r="E876" s="18"/>
      <c r="F876" s="18"/>
      <c r="G876" s="16">
        <f t="shared" ref="G876:J878" si="299">G877</f>
        <v>0</v>
      </c>
      <c r="H876" s="16">
        <f t="shared" si="299"/>
        <v>0</v>
      </c>
      <c r="I876" s="12">
        <f t="shared" si="298"/>
        <v>0</v>
      </c>
      <c r="J876" s="16">
        <f t="shared" si="299"/>
        <v>0</v>
      </c>
      <c r="K876" s="26"/>
    </row>
    <row r="877" spans="1:11" ht="48" customHeight="1">
      <c r="A877" s="48" t="s">
        <v>259</v>
      </c>
      <c r="B877" s="18" t="s">
        <v>243</v>
      </c>
      <c r="C877" s="18" t="s">
        <v>310</v>
      </c>
      <c r="D877" s="30" t="s">
        <v>314</v>
      </c>
      <c r="E877" s="18" t="s">
        <v>254</v>
      </c>
      <c r="F877" s="18"/>
      <c r="G877" s="16">
        <f t="shared" si="299"/>
        <v>0</v>
      </c>
      <c r="H877" s="16">
        <f t="shared" si="299"/>
        <v>0</v>
      </c>
      <c r="I877" s="12">
        <f t="shared" si="298"/>
        <v>0</v>
      </c>
      <c r="J877" s="16">
        <f t="shared" si="299"/>
        <v>0</v>
      </c>
      <c r="K877" s="26"/>
    </row>
    <row r="878" spans="1:11">
      <c r="A878" s="48" t="s">
        <v>255</v>
      </c>
      <c r="B878" s="18" t="s">
        <v>243</v>
      </c>
      <c r="C878" s="18" t="s">
        <v>310</v>
      </c>
      <c r="D878" s="30" t="s">
        <v>314</v>
      </c>
      <c r="E878" s="18" t="s">
        <v>256</v>
      </c>
      <c r="F878" s="18"/>
      <c r="G878" s="16">
        <f t="shared" si="299"/>
        <v>0</v>
      </c>
      <c r="H878" s="16">
        <f t="shared" si="299"/>
        <v>0</v>
      </c>
      <c r="I878" s="12">
        <f t="shared" si="298"/>
        <v>0</v>
      </c>
      <c r="J878" s="16">
        <f t="shared" si="299"/>
        <v>0</v>
      </c>
      <c r="K878" s="26"/>
    </row>
    <row r="879" spans="1:11">
      <c r="A879" s="48" t="s">
        <v>18</v>
      </c>
      <c r="B879" s="18" t="s">
        <v>243</v>
      </c>
      <c r="C879" s="18" t="s">
        <v>310</v>
      </c>
      <c r="D879" s="30" t="s">
        <v>314</v>
      </c>
      <c r="E879" s="18" t="s">
        <v>256</v>
      </c>
      <c r="F879" s="18" t="s">
        <v>10</v>
      </c>
      <c r="G879" s="19"/>
      <c r="H879" s="19"/>
      <c r="I879" s="12">
        <f t="shared" si="298"/>
        <v>0</v>
      </c>
      <c r="J879" s="20"/>
      <c r="K879" s="26"/>
    </row>
    <row r="880" spans="1:11" ht="25.5">
      <c r="A880" s="105" t="s">
        <v>25</v>
      </c>
      <c r="B880" s="137" t="s">
        <v>243</v>
      </c>
      <c r="C880" s="137" t="s">
        <v>310</v>
      </c>
      <c r="D880" s="139" t="s">
        <v>26</v>
      </c>
      <c r="E880" s="137"/>
      <c r="F880" s="137"/>
      <c r="G880" s="64">
        <f>G885+G889+G893+G881</f>
        <v>0</v>
      </c>
      <c r="H880" s="64">
        <f>H885+H889+H893+H881</f>
        <v>0</v>
      </c>
      <c r="I880" s="12">
        <f t="shared" si="298"/>
        <v>0</v>
      </c>
      <c r="J880" s="64">
        <f t="shared" ref="J880:K880" si="300">J885+J889+J893+J881</f>
        <v>0</v>
      </c>
      <c r="K880" s="64">
        <f t="shared" si="300"/>
        <v>0</v>
      </c>
    </row>
    <row r="881" spans="1:11" ht="77.25" hidden="1" customHeight="1">
      <c r="A881" s="108" t="s">
        <v>642</v>
      </c>
      <c r="B881" s="134" t="s">
        <v>243</v>
      </c>
      <c r="C881" s="134" t="s">
        <v>310</v>
      </c>
      <c r="D881" s="117" t="s">
        <v>627</v>
      </c>
      <c r="E881" s="134"/>
      <c r="F881" s="134"/>
      <c r="G881" s="64">
        <f t="shared" ref="G881:K883" si="301">G882</f>
        <v>0</v>
      </c>
      <c r="H881" s="64">
        <f t="shared" si="301"/>
        <v>0</v>
      </c>
      <c r="I881" s="12">
        <f t="shared" si="298"/>
        <v>0</v>
      </c>
      <c r="J881" s="64">
        <f t="shared" si="301"/>
        <v>0</v>
      </c>
      <c r="K881" s="64">
        <f t="shared" si="301"/>
        <v>0</v>
      </c>
    </row>
    <row r="882" spans="1:11" ht="38.25" hidden="1">
      <c r="A882" s="108" t="s">
        <v>306</v>
      </c>
      <c r="B882" s="134" t="s">
        <v>243</v>
      </c>
      <c r="C882" s="134" t="s">
        <v>310</v>
      </c>
      <c r="D882" s="117" t="s">
        <v>627</v>
      </c>
      <c r="E882" s="134" t="s">
        <v>254</v>
      </c>
      <c r="F882" s="134"/>
      <c r="G882" s="64">
        <f t="shared" si="301"/>
        <v>0</v>
      </c>
      <c r="H882" s="64">
        <f t="shared" si="301"/>
        <v>0</v>
      </c>
      <c r="I882" s="12">
        <f t="shared" si="298"/>
        <v>0</v>
      </c>
      <c r="J882" s="64">
        <f t="shared" si="301"/>
        <v>0</v>
      </c>
      <c r="K882" s="64">
        <f t="shared" si="301"/>
        <v>0</v>
      </c>
    </row>
    <row r="883" spans="1:11" hidden="1">
      <c r="A883" s="108" t="s">
        <v>255</v>
      </c>
      <c r="B883" s="134" t="s">
        <v>243</v>
      </c>
      <c r="C883" s="134" t="s">
        <v>310</v>
      </c>
      <c r="D883" s="117" t="s">
        <v>627</v>
      </c>
      <c r="E883" s="134" t="s">
        <v>256</v>
      </c>
      <c r="F883" s="134"/>
      <c r="G883" s="64">
        <f t="shared" si="301"/>
        <v>0</v>
      </c>
      <c r="H883" s="64">
        <f t="shared" si="301"/>
        <v>0</v>
      </c>
      <c r="I883" s="12">
        <f t="shared" si="298"/>
        <v>0</v>
      </c>
      <c r="J883" s="64">
        <f t="shared" si="301"/>
        <v>0</v>
      </c>
      <c r="K883" s="64">
        <f t="shared" si="301"/>
        <v>0</v>
      </c>
    </row>
    <row r="884" spans="1:11" hidden="1">
      <c r="A884" s="108" t="s">
        <v>18</v>
      </c>
      <c r="B884" s="134" t="s">
        <v>243</v>
      </c>
      <c r="C884" s="134" t="s">
        <v>310</v>
      </c>
      <c r="D884" s="117" t="s">
        <v>627</v>
      </c>
      <c r="E884" s="134" t="s">
        <v>256</v>
      </c>
      <c r="F884" s="134" t="s">
        <v>10</v>
      </c>
      <c r="G884" s="64"/>
      <c r="H884" s="64"/>
      <c r="I884" s="12">
        <f t="shared" si="298"/>
        <v>0</v>
      </c>
      <c r="J884" s="22"/>
      <c r="K884" s="22"/>
    </row>
    <row r="885" spans="1:11" ht="25.5" hidden="1">
      <c r="A885" s="108" t="s">
        <v>312</v>
      </c>
      <c r="B885" s="134" t="s">
        <v>243</v>
      </c>
      <c r="C885" s="134" t="s">
        <v>310</v>
      </c>
      <c r="D885" s="117" t="s">
        <v>351</v>
      </c>
      <c r="E885" s="134"/>
      <c r="F885" s="134"/>
      <c r="G885" s="64">
        <f t="shared" ref="G885:K887" si="302">G886</f>
        <v>0</v>
      </c>
      <c r="H885" s="64">
        <f t="shared" si="302"/>
        <v>0</v>
      </c>
      <c r="I885" s="12">
        <f t="shared" si="298"/>
        <v>0</v>
      </c>
      <c r="J885" s="64">
        <f t="shared" si="302"/>
        <v>0</v>
      </c>
      <c r="K885" s="64">
        <f t="shared" si="302"/>
        <v>0</v>
      </c>
    </row>
    <row r="886" spans="1:11" ht="38.25" hidden="1">
      <c r="A886" s="108" t="s">
        <v>306</v>
      </c>
      <c r="B886" s="134" t="s">
        <v>243</v>
      </c>
      <c r="C886" s="134" t="s">
        <v>310</v>
      </c>
      <c r="D886" s="117" t="s">
        <v>351</v>
      </c>
      <c r="E886" s="134" t="s">
        <v>254</v>
      </c>
      <c r="F886" s="134"/>
      <c r="G886" s="64">
        <f t="shared" si="302"/>
        <v>0</v>
      </c>
      <c r="H886" s="64">
        <f t="shared" si="302"/>
        <v>0</v>
      </c>
      <c r="I886" s="12">
        <f t="shared" si="298"/>
        <v>0</v>
      </c>
      <c r="J886" s="64">
        <f t="shared" si="302"/>
        <v>0</v>
      </c>
      <c r="K886" s="64">
        <f t="shared" si="302"/>
        <v>0</v>
      </c>
    </row>
    <row r="887" spans="1:11" hidden="1">
      <c r="A887" s="108" t="s">
        <v>255</v>
      </c>
      <c r="B887" s="134" t="s">
        <v>243</v>
      </c>
      <c r="C887" s="134" t="s">
        <v>310</v>
      </c>
      <c r="D887" s="117" t="s">
        <v>351</v>
      </c>
      <c r="E887" s="134" t="s">
        <v>256</v>
      </c>
      <c r="F887" s="134"/>
      <c r="G887" s="64">
        <f t="shared" si="302"/>
        <v>0</v>
      </c>
      <c r="H887" s="64">
        <f t="shared" si="302"/>
        <v>0</v>
      </c>
      <c r="I887" s="12">
        <f t="shared" si="298"/>
        <v>0</v>
      </c>
      <c r="J887" s="64">
        <f t="shared" si="302"/>
        <v>0</v>
      </c>
      <c r="K887" s="64">
        <f t="shared" si="302"/>
        <v>0</v>
      </c>
    </row>
    <row r="888" spans="1:11" hidden="1">
      <c r="A888" s="108" t="s">
        <v>16</v>
      </c>
      <c r="B888" s="134" t="s">
        <v>243</v>
      </c>
      <c r="C888" s="134" t="s">
        <v>310</v>
      </c>
      <c r="D888" s="117" t="s">
        <v>351</v>
      </c>
      <c r="E888" s="134" t="s">
        <v>256</v>
      </c>
      <c r="F888" s="134" t="s">
        <v>17</v>
      </c>
      <c r="G888" s="64">
        <f>'[1]Бюджет 2025 г 1 чтение'!$H$1070</f>
        <v>0</v>
      </c>
      <c r="H888" s="64"/>
      <c r="I888" s="12">
        <f t="shared" si="298"/>
        <v>0</v>
      </c>
      <c r="J888" s="22">
        <f>'[1]Бюджет 2025 г 1 чтение'!$I$1070</f>
        <v>0</v>
      </c>
      <c r="K888" s="22">
        <f>'[1]Бюджет 2025 г 1 чтение'!$J$1070</f>
        <v>0</v>
      </c>
    </row>
    <row r="889" spans="1:11" ht="25.5" hidden="1">
      <c r="A889" s="108" t="s">
        <v>263</v>
      </c>
      <c r="B889" s="134" t="s">
        <v>243</v>
      </c>
      <c r="C889" s="134" t="s">
        <v>310</v>
      </c>
      <c r="D889" s="117" t="s">
        <v>580</v>
      </c>
      <c r="E889" s="134"/>
      <c r="F889" s="134"/>
      <c r="G889" s="64">
        <f t="shared" ref="G889:H891" si="303">G890</f>
        <v>0</v>
      </c>
      <c r="H889" s="64">
        <f t="shared" si="303"/>
        <v>0</v>
      </c>
      <c r="I889" s="12">
        <f t="shared" si="298"/>
        <v>0</v>
      </c>
      <c r="J889" s="64">
        <f t="shared" ref="J889:K891" si="304">J890</f>
        <v>0</v>
      </c>
      <c r="K889" s="64">
        <f t="shared" si="304"/>
        <v>0</v>
      </c>
    </row>
    <row r="890" spans="1:11" ht="38.25" hidden="1">
      <c r="A890" s="108" t="s">
        <v>306</v>
      </c>
      <c r="B890" s="134" t="s">
        <v>243</v>
      </c>
      <c r="C890" s="134" t="s">
        <v>310</v>
      </c>
      <c r="D890" s="117" t="s">
        <v>580</v>
      </c>
      <c r="E890" s="134" t="s">
        <v>254</v>
      </c>
      <c r="F890" s="134"/>
      <c r="G890" s="64">
        <f t="shared" si="303"/>
        <v>0</v>
      </c>
      <c r="H890" s="64">
        <f t="shared" si="303"/>
        <v>0</v>
      </c>
      <c r="I890" s="12">
        <f t="shared" si="298"/>
        <v>0</v>
      </c>
      <c r="J890" s="64">
        <f t="shared" si="304"/>
        <v>0</v>
      </c>
      <c r="K890" s="64">
        <f t="shared" si="304"/>
        <v>0</v>
      </c>
    </row>
    <row r="891" spans="1:11" hidden="1">
      <c r="A891" s="108" t="s">
        <v>255</v>
      </c>
      <c r="B891" s="134" t="s">
        <v>243</v>
      </c>
      <c r="C891" s="134" t="s">
        <v>310</v>
      </c>
      <c r="D891" s="117" t="s">
        <v>580</v>
      </c>
      <c r="E891" s="134" t="s">
        <v>256</v>
      </c>
      <c r="F891" s="134"/>
      <c r="G891" s="64">
        <f t="shared" si="303"/>
        <v>0</v>
      </c>
      <c r="H891" s="64">
        <f t="shared" si="303"/>
        <v>0</v>
      </c>
      <c r="I891" s="12">
        <f t="shared" si="298"/>
        <v>0</v>
      </c>
      <c r="J891" s="64">
        <f t="shared" si="304"/>
        <v>0</v>
      </c>
      <c r="K891" s="64">
        <f t="shared" si="304"/>
        <v>0</v>
      </c>
    </row>
    <row r="892" spans="1:11" hidden="1">
      <c r="A892" s="108" t="s">
        <v>16</v>
      </c>
      <c r="B892" s="134" t="s">
        <v>243</v>
      </c>
      <c r="C892" s="134" t="s">
        <v>310</v>
      </c>
      <c r="D892" s="117" t="s">
        <v>580</v>
      </c>
      <c r="E892" s="134" t="s">
        <v>256</v>
      </c>
      <c r="F892" s="134" t="s">
        <v>17</v>
      </c>
      <c r="G892" s="64">
        <f>'[1]Бюджет 2025 г 1 чтение'!$H$1074</f>
        <v>0</v>
      </c>
      <c r="H892" s="64"/>
      <c r="I892" s="12">
        <f t="shared" si="298"/>
        <v>0</v>
      </c>
      <c r="J892" s="22">
        <f>'[1]Бюджет 2025 г 1 чтение'!$I$1074</f>
        <v>0</v>
      </c>
      <c r="K892" s="22">
        <f>'[1]Бюджет 2025 г 1 чтение'!$J$1074</f>
        <v>0</v>
      </c>
    </row>
    <row r="893" spans="1:11" ht="13.5" hidden="1" customHeight="1">
      <c r="A893" s="108" t="s">
        <v>265</v>
      </c>
      <c r="B893" s="134" t="s">
        <v>243</v>
      </c>
      <c r="C893" s="134" t="s">
        <v>310</v>
      </c>
      <c r="D893" s="117" t="s">
        <v>581</v>
      </c>
      <c r="E893" s="134"/>
      <c r="F893" s="134"/>
      <c r="G893" s="64">
        <f t="shared" ref="G893:K895" si="305">G894</f>
        <v>0</v>
      </c>
      <c r="H893" s="64">
        <f t="shared" si="305"/>
        <v>0</v>
      </c>
      <c r="I893" s="12">
        <f t="shared" si="298"/>
        <v>0</v>
      </c>
      <c r="J893" s="64">
        <f t="shared" si="305"/>
        <v>0</v>
      </c>
      <c r="K893" s="64">
        <f t="shared" si="305"/>
        <v>0</v>
      </c>
    </row>
    <row r="894" spans="1:11" ht="38.25" hidden="1">
      <c r="A894" s="108" t="s">
        <v>306</v>
      </c>
      <c r="B894" s="134" t="s">
        <v>243</v>
      </c>
      <c r="C894" s="134" t="s">
        <v>310</v>
      </c>
      <c r="D894" s="117" t="s">
        <v>581</v>
      </c>
      <c r="E894" s="134" t="s">
        <v>254</v>
      </c>
      <c r="F894" s="134"/>
      <c r="G894" s="64">
        <f t="shared" si="305"/>
        <v>0</v>
      </c>
      <c r="H894" s="64">
        <f t="shared" si="305"/>
        <v>0</v>
      </c>
      <c r="I894" s="12">
        <f t="shared" si="298"/>
        <v>0</v>
      </c>
      <c r="J894" s="64">
        <f t="shared" si="305"/>
        <v>0</v>
      </c>
      <c r="K894" s="64">
        <f t="shared" si="305"/>
        <v>0</v>
      </c>
    </row>
    <row r="895" spans="1:11" hidden="1">
      <c r="A895" s="108" t="s">
        <v>255</v>
      </c>
      <c r="B895" s="134" t="s">
        <v>243</v>
      </c>
      <c r="C895" s="134" t="s">
        <v>310</v>
      </c>
      <c r="D895" s="117" t="s">
        <v>581</v>
      </c>
      <c r="E895" s="134" t="s">
        <v>256</v>
      </c>
      <c r="F895" s="134"/>
      <c r="G895" s="64">
        <f t="shared" si="305"/>
        <v>0</v>
      </c>
      <c r="H895" s="64">
        <f t="shared" si="305"/>
        <v>0</v>
      </c>
      <c r="I895" s="12">
        <f t="shared" si="298"/>
        <v>0</v>
      </c>
      <c r="J895" s="64">
        <f t="shared" si="305"/>
        <v>0</v>
      </c>
      <c r="K895" s="64">
        <f t="shared" si="305"/>
        <v>0</v>
      </c>
    </row>
    <row r="896" spans="1:11" hidden="1">
      <c r="A896" s="108" t="s">
        <v>16</v>
      </c>
      <c r="B896" s="134" t="s">
        <v>243</v>
      </c>
      <c r="C896" s="134" t="s">
        <v>310</v>
      </c>
      <c r="D896" s="117" t="s">
        <v>581</v>
      </c>
      <c r="E896" s="134" t="s">
        <v>256</v>
      </c>
      <c r="F896" s="134" t="s">
        <v>17</v>
      </c>
      <c r="G896" s="64">
        <f>'[1]Бюджет 2025 г 1 чтение'!$H$1082</f>
        <v>0</v>
      </c>
      <c r="H896" s="64"/>
      <c r="I896" s="12">
        <f t="shared" si="298"/>
        <v>0</v>
      </c>
      <c r="J896" s="22">
        <f>'[1]Бюджет 2025 г 1 чтение'!$I$1082</f>
        <v>0</v>
      </c>
      <c r="K896" s="22">
        <f>'[1]Бюджет 2025 г 1 чтение'!$J$1082</f>
        <v>0</v>
      </c>
    </row>
    <row r="897" spans="1:11" ht="59.25" customHeight="1">
      <c r="A897" s="31" t="s">
        <v>701</v>
      </c>
      <c r="B897" s="14" t="s">
        <v>243</v>
      </c>
      <c r="C897" s="14" t="s">
        <v>310</v>
      </c>
      <c r="D897" s="32" t="s">
        <v>316</v>
      </c>
      <c r="E897" s="14"/>
      <c r="F897" s="14"/>
      <c r="G897" s="15">
        <f t="shared" ref="G897:K898" si="306">G898</f>
        <v>6000</v>
      </c>
      <c r="H897" s="15">
        <f t="shared" si="306"/>
        <v>0</v>
      </c>
      <c r="I897" s="12">
        <f t="shared" si="298"/>
        <v>6000</v>
      </c>
      <c r="J897" s="15">
        <f t="shared" si="306"/>
        <v>6000</v>
      </c>
      <c r="K897" s="15">
        <f t="shared" si="306"/>
        <v>5000</v>
      </c>
    </row>
    <row r="898" spans="1:11" ht="36.75" customHeight="1">
      <c r="A898" s="104" t="s">
        <v>317</v>
      </c>
      <c r="B898" s="34" t="s">
        <v>243</v>
      </c>
      <c r="C898" s="34" t="s">
        <v>310</v>
      </c>
      <c r="D898" s="35" t="s">
        <v>318</v>
      </c>
      <c r="E898" s="34"/>
      <c r="F898" s="34"/>
      <c r="G898" s="36">
        <f t="shared" si="306"/>
        <v>6000</v>
      </c>
      <c r="H898" s="36">
        <f t="shared" si="306"/>
        <v>0</v>
      </c>
      <c r="I898" s="12">
        <f t="shared" si="298"/>
        <v>6000</v>
      </c>
      <c r="J898" s="36">
        <f t="shared" si="306"/>
        <v>6000</v>
      </c>
      <c r="K898" s="36">
        <f t="shared" si="306"/>
        <v>5000</v>
      </c>
    </row>
    <row r="899" spans="1:11" ht="36">
      <c r="A899" s="104" t="s">
        <v>319</v>
      </c>
      <c r="B899" s="34" t="s">
        <v>243</v>
      </c>
      <c r="C899" s="34" t="s">
        <v>310</v>
      </c>
      <c r="D899" s="35" t="s">
        <v>320</v>
      </c>
      <c r="E899" s="34"/>
      <c r="F899" s="34"/>
      <c r="G899" s="36">
        <f t="shared" ref="G899:K899" si="307">G900+G904+G910</f>
        <v>6000</v>
      </c>
      <c r="H899" s="36">
        <f t="shared" si="307"/>
        <v>0</v>
      </c>
      <c r="I899" s="12">
        <f t="shared" si="298"/>
        <v>6000</v>
      </c>
      <c r="J899" s="36">
        <f t="shared" si="307"/>
        <v>6000</v>
      </c>
      <c r="K899" s="36">
        <f t="shared" si="307"/>
        <v>5000</v>
      </c>
    </row>
    <row r="900" spans="1:11" ht="23.25" customHeight="1">
      <c r="A900" s="44" t="s">
        <v>321</v>
      </c>
      <c r="B900" s="18" t="s">
        <v>243</v>
      </c>
      <c r="C900" s="18" t="s">
        <v>310</v>
      </c>
      <c r="D900" s="30" t="s">
        <v>322</v>
      </c>
      <c r="E900" s="18"/>
      <c r="F900" s="18"/>
      <c r="G900" s="16">
        <f t="shared" ref="G900:K902" si="308">G901</f>
        <v>6000</v>
      </c>
      <c r="H900" s="16">
        <f t="shared" si="308"/>
        <v>0</v>
      </c>
      <c r="I900" s="12">
        <f t="shared" si="298"/>
        <v>6000</v>
      </c>
      <c r="J900" s="16">
        <f t="shared" si="308"/>
        <v>6000</v>
      </c>
      <c r="K900" s="16">
        <f t="shared" si="308"/>
        <v>5000</v>
      </c>
    </row>
    <row r="901" spans="1:11" ht="36" customHeight="1">
      <c r="A901" s="44" t="s">
        <v>306</v>
      </c>
      <c r="B901" s="18" t="s">
        <v>243</v>
      </c>
      <c r="C901" s="18" t="s">
        <v>310</v>
      </c>
      <c r="D901" s="30" t="s">
        <v>322</v>
      </c>
      <c r="E901" s="18" t="s">
        <v>254</v>
      </c>
      <c r="F901" s="18"/>
      <c r="G901" s="16">
        <f t="shared" si="308"/>
        <v>6000</v>
      </c>
      <c r="H901" s="16">
        <f t="shared" si="308"/>
        <v>0</v>
      </c>
      <c r="I901" s="12">
        <f t="shared" si="298"/>
        <v>6000</v>
      </c>
      <c r="J901" s="16">
        <f t="shared" si="308"/>
        <v>6000</v>
      </c>
      <c r="K901" s="16">
        <f t="shared" si="308"/>
        <v>5000</v>
      </c>
    </row>
    <row r="902" spans="1:11" ht="13.5" customHeight="1">
      <c r="A902" s="44" t="s">
        <v>255</v>
      </c>
      <c r="B902" s="18" t="s">
        <v>243</v>
      </c>
      <c r="C902" s="18" t="s">
        <v>310</v>
      </c>
      <c r="D902" s="30" t="s">
        <v>322</v>
      </c>
      <c r="E902" s="18" t="s">
        <v>256</v>
      </c>
      <c r="F902" s="18"/>
      <c r="G902" s="16">
        <f t="shared" si="308"/>
        <v>6000</v>
      </c>
      <c r="H902" s="16">
        <f t="shared" si="308"/>
        <v>0</v>
      </c>
      <c r="I902" s="12">
        <f t="shared" si="298"/>
        <v>6000</v>
      </c>
      <c r="J902" s="16">
        <f t="shared" si="308"/>
        <v>6000</v>
      </c>
      <c r="K902" s="16">
        <f t="shared" si="308"/>
        <v>5000</v>
      </c>
    </row>
    <row r="903" spans="1:11">
      <c r="A903" s="44" t="s">
        <v>16</v>
      </c>
      <c r="B903" s="18" t="s">
        <v>243</v>
      </c>
      <c r="C903" s="18" t="s">
        <v>310</v>
      </c>
      <c r="D903" s="30" t="s">
        <v>322</v>
      </c>
      <c r="E903" s="18" t="s">
        <v>256</v>
      </c>
      <c r="F903" s="18" t="s">
        <v>17</v>
      </c>
      <c r="G903" s="64">
        <f>'[1]Бюджет 2025 г 1 чтение'!$H$1306</f>
        <v>6000</v>
      </c>
      <c r="H903" s="64"/>
      <c r="I903" s="12">
        <f t="shared" si="298"/>
        <v>6000</v>
      </c>
      <c r="J903" s="20">
        <f>'[1]Бюджет 2025 г 1 чтение'!$I$1306</f>
        <v>6000</v>
      </c>
      <c r="K903" s="19">
        <f>'[1]Бюджет 2025 г 1 чтение'!$J$1306</f>
        <v>5000</v>
      </c>
    </row>
    <row r="904" spans="1:11" ht="66.75" customHeight="1">
      <c r="A904" s="48" t="s">
        <v>564</v>
      </c>
      <c r="B904" s="24" t="s">
        <v>243</v>
      </c>
      <c r="C904" s="24" t="s">
        <v>310</v>
      </c>
      <c r="D904" s="37" t="s">
        <v>323</v>
      </c>
      <c r="E904" s="24"/>
      <c r="F904" s="24"/>
      <c r="G904" s="16">
        <f t="shared" ref="G904:K905" si="309">G905</f>
        <v>0</v>
      </c>
      <c r="H904" s="16">
        <f t="shared" si="309"/>
        <v>0</v>
      </c>
      <c r="I904" s="12">
        <f t="shared" si="298"/>
        <v>0</v>
      </c>
      <c r="J904" s="16">
        <f t="shared" si="309"/>
        <v>0</v>
      </c>
      <c r="K904" s="16">
        <f t="shared" si="309"/>
        <v>0</v>
      </c>
    </row>
    <row r="905" spans="1:11" ht="38.25">
      <c r="A905" s="48" t="s">
        <v>306</v>
      </c>
      <c r="B905" s="24" t="s">
        <v>243</v>
      </c>
      <c r="C905" s="24" t="s">
        <v>310</v>
      </c>
      <c r="D905" s="37" t="s">
        <v>323</v>
      </c>
      <c r="E905" s="24" t="s">
        <v>254</v>
      </c>
      <c r="F905" s="24"/>
      <c r="G905" s="16">
        <f t="shared" si="309"/>
        <v>0</v>
      </c>
      <c r="H905" s="16">
        <f t="shared" si="309"/>
        <v>0</v>
      </c>
      <c r="I905" s="12">
        <f t="shared" si="298"/>
        <v>0</v>
      </c>
      <c r="J905" s="16">
        <f t="shared" si="309"/>
        <v>0</v>
      </c>
      <c r="K905" s="26"/>
    </row>
    <row r="906" spans="1:11">
      <c r="A906" s="48" t="s">
        <v>255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/>
      <c r="G906" s="16">
        <f t="shared" ref="G906:J906" si="310">G907+G908+G909</f>
        <v>0</v>
      </c>
      <c r="H906" s="16">
        <f t="shared" si="310"/>
        <v>0</v>
      </c>
      <c r="I906" s="12">
        <f t="shared" si="298"/>
        <v>0</v>
      </c>
      <c r="J906" s="16">
        <f t="shared" si="310"/>
        <v>0</v>
      </c>
      <c r="K906" s="26"/>
    </row>
    <row r="907" spans="1:11">
      <c r="A907" s="48" t="s">
        <v>16</v>
      </c>
      <c r="B907" s="24" t="s">
        <v>243</v>
      </c>
      <c r="C907" s="24" t="s">
        <v>310</v>
      </c>
      <c r="D907" s="37" t="s">
        <v>323</v>
      </c>
      <c r="E907" s="24" t="s">
        <v>256</v>
      </c>
      <c r="F907" s="24" t="s">
        <v>17</v>
      </c>
      <c r="G907" s="19"/>
      <c r="H907" s="19"/>
      <c r="I907" s="12">
        <f t="shared" si="298"/>
        <v>0</v>
      </c>
      <c r="J907" s="20"/>
      <c r="K907" s="26"/>
    </row>
    <row r="908" spans="1:11">
      <c r="A908" s="48" t="s">
        <v>18</v>
      </c>
      <c r="B908" s="24" t="s">
        <v>243</v>
      </c>
      <c r="C908" s="24" t="s">
        <v>310</v>
      </c>
      <c r="D908" s="37" t="s">
        <v>323</v>
      </c>
      <c r="E908" s="24" t="s">
        <v>256</v>
      </c>
      <c r="F908" s="24" t="s">
        <v>10</v>
      </c>
      <c r="G908" s="19"/>
      <c r="H908" s="19"/>
      <c r="I908" s="12">
        <f t="shared" si="298"/>
        <v>0</v>
      </c>
      <c r="J908" s="20"/>
      <c r="K908" s="26"/>
    </row>
    <row r="909" spans="1:11">
      <c r="A909" s="48" t="s">
        <v>19</v>
      </c>
      <c r="B909" s="24" t="s">
        <v>243</v>
      </c>
      <c r="C909" s="24" t="s">
        <v>310</v>
      </c>
      <c r="D909" s="37" t="s">
        <v>323</v>
      </c>
      <c r="E909" s="24" t="s">
        <v>256</v>
      </c>
      <c r="F909" s="24" t="s">
        <v>11</v>
      </c>
      <c r="G909" s="19"/>
      <c r="H909" s="19"/>
      <c r="I909" s="12">
        <f t="shared" si="298"/>
        <v>0</v>
      </c>
      <c r="J909" s="20"/>
      <c r="K909" s="26"/>
    </row>
    <row r="910" spans="1:11" ht="39" customHeight="1">
      <c r="A910" s="127" t="s">
        <v>605</v>
      </c>
      <c r="B910" s="24" t="s">
        <v>243</v>
      </c>
      <c r="C910" s="24" t="s">
        <v>310</v>
      </c>
      <c r="D910" s="37" t="s">
        <v>324</v>
      </c>
      <c r="E910" s="24"/>
      <c r="F910" s="24"/>
      <c r="G910" s="16">
        <f t="shared" ref="G910:J912" si="311">G911</f>
        <v>0</v>
      </c>
      <c r="H910" s="16">
        <f t="shared" si="311"/>
        <v>0</v>
      </c>
      <c r="I910" s="12">
        <f t="shared" si="298"/>
        <v>0</v>
      </c>
      <c r="J910" s="16">
        <f t="shared" si="311"/>
        <v>0</v>
      </c>
      <c r="K910" s="26"/>
    </row>
    <row r="911" spans="1:11" ht="39.75" customHeight="1">
      <c r="A911" s="48" t="s">
        <v>259</v>
      </c>
      <c r="B911" s="24" t="s">
        <v>243</v>
      </c>
      <c r="C911" s="24" t="s">
        <v>310</v>
      </c>
      <c r="D911" s="37" t="s">
        <v>324</v>
      </c>
      <c r="E911" s="24" t="s">
        <v>254</v>
      </c>
      <c r="F911" s="24"/>
      <c r="G911" s="16">
        <f t="shared" si="311"/>
        <v>0</v>
      </c>
      <c r="H911" s="16">
        <f t="shared" si="311"/>
        <v>0</v>
      </c>
      <c r="I911" s="12">
        <f t="shared" si="298"/>
        <v>0</v>
      </c>
      <c r="J911" s="16">
        <f t="shared" si="311"/>
        <v>0</v>
      </c>
      <c r="K911" s="26"/>
    </row>
    <row r="912" spans="1:11">
      <c r="A912" s="48" t="s">
        <v>255</v>
      </c>
      <c r="B912" s="24" t="s">
        <v>243</v>
      </c>
      <c r="C912" s="24" t="s">
        <v>310</v>
      </c>
      <c r="D912" s="37" t="s">
        <v>324</v>
      </c>
      <c r="E912" s="24" t="s">
        <v>256</v>
      </c>
      <c r="F912" s="24"/>
      <c r="G912" s="16">
        <f t="shared" si="311"/>
        <v>0</v>
      </c>
      <c r="H912" s="16">
        <f t="shared" si="311"/>
        <v>0</v>
      </c>
      <c r="I912" s="12">
        <f t="shared" si="298"/>
        <v>0</v>
      </c>
      <c r="J912" s="16">
        <f t="shared" si="311"/>
        <v>0</v>
      </c>
      <c r="K912" s="26"/>
    </row>
    <row r="913" spans="1:11">
      <c r="A913" s="48" t="s">
        <v>18</v>
      </c>
      <c r="B913" s="24" t="s">
        <v>243</v>
      </c>
      <c r="C913" s="24" t="s">
        <v>310</v>
      </c>
      <c r="D913" s="37" t="s">
        <v>324</v>
      </c>
      <c r="E913" s="24" t="s">
        <v>256</v>
      </c>
      <c r="F913" s="24" t="s">
        <v>10</v>
      </c>
      <c r="G913" s="19"/>
      <c r="H913" s="19"/>
      <c r="I913" s="12">
        <f t="shared" si="298"/>
        <v>0</v>
      </c>
      <c r="J913" s="20"/>
      <c r="K913" s="26"/>
    </row>
    <row r="914" spans="1:11" ht="48.75" customHeight="1">
      <c r="A914" s="48" t="s">
        <v>325</v>
      </c>
      <c r="B914" s="18" t="s">
        <v>243</v>
      </c>
      <c r="C914" s="18" t="s">
        <v>310</v>
      </c>
      <c r="D914" s="37" t="s">
        <v>326</v>
      </c>
      <c r="E914" s="18"/>
      <c r="F914" s="18"/>
      <c r="G914" s="16">
        <f t="shared" ref="G914:J916" si="312">G915</f>
        <v>0</v>
      </c>
      <c r="H914" s="16">
        <f t="shared" si="312"/>
        <v>0</v>
      </c>
      <c r="I914" s="12">
        <f t="shared" si="298"/>
        <v>0</v>
      </c>
      <c r="J914" s="16">
        <f t="shared" si="312"/>
        <v>0</v>
      </c>
      <c r="K914" s="26"/>
    </row>
    <row r="915" spans="1:11" ht="39.75" customHeight="1">
      <c r="A915" s="48" t="s">
        <v>259</v>
      </c>
      <c r="B915" s="18" t="s">
        <v>243</v>
      </c>
      <c r="C915" s="18" t="s">
        <v>310</v>
      </c>
      <c r="D915" s="37" t="s">
        <v>326</v>
      </c>
      <c r="E915" s="18" t="s">
        <v>254</v>
      </c>
      <c r="F915" s="18"/>
      <c r="G915" s="16">
        <f t="shared" si="312"/>
        <v>0</v>
      </c>
      <c r="H915" s="16">
        <f t="shared" si="312"/>
        <v>0</v>
      </c>
      <c r="I915" s="12">
        <f t="shared" si="298"/>
        <v>0</v>
      </c>
      <c r="J915" s="16">
        <f t="shared" si="312"/>
        <v>0</v>
      </c>
      <c r="K915" s="26"/>
    </row>
    <row r="916" spans="1:11">
      <c r="A916" s="48" t="s">
        <v>255</v>
      </c>
      <c r="B916" s="18" t="s">
        <v>243</v>
      </c>
      <c r="C916" s="18" t="s">
        <v>310</v>
      </c>
      <c r="D916" s="37" t="s">
        <v>326</v>
      </c>
      <c r="E916" s="18" t="s">
        <v>256</v>
      </c>
      <c r="F916" s="18"/>
      <c r="G916" s="16">
        <f t="shared" si="312"/>
        <v>0</v>
      </c>
      <c r="H916" s="16">
        <f t="shared" si="312"/>
        <v>0</v>
      </c>
      <c r="I916" s="12">
        <f t="shared" si="298"/>
        <v>0</v>
      </c>
      <c r="J916" s="16">
        <f t="shared" si="312"/>
        <v>0</v>
      </c>
      <c r="K916" s="26"/>
    </row>
    <row r="917" spans="1:11">
      <c r="A917" s="48" t="s">
        <v>18</v>
      </c>
      <c r="B917" s="18" t="s">
        <v>243</v>
      </c>
      <c r="C917" s="18" t="s">
        <v>310</v>
      </c>
      <c r="D917" s="37" t="s">
        <v>326</v>
      </c>
      <c r="E917" s="18" t="s">
        <v>256</v>
      </c>
      <c r="F917" s="18" t="s">
        <v>17</v>
      </c>
      <c r="G917" s="19"/>
      <c r="H917" s="19"/>
      <c r="I917" s="12">
        <f t="shared" si="298"/>
        <v>0</v>
      </c>
      <c r="J917" s="20"/>
      <c r="K917" s="26"/>
    </row>
    <row r="918" spans="1:11">
      <c r="A918" s="31" t="s">
        <v>681</v>
      </c>
      <c r="B918" s="14" t="s">
        <v>243</v>
      </c>
      <c r="C918" s="14" t="s">
        <v>327</v>
      </c>
      <c r="D918" s="14"/>
      <c r="E918" s="14"/>
      <c r="F918" s="14"/>
      <c r="G918" s="15">
        <f>G919+G936+G960+G966</f>
        <v>167.4</v>
      </c>
      <c r="H918" s="15">
        <f>H919+H936+H960+H966</f>
        <v>0</v>
      </c>
      <c r="I918" s="12">
        <f t="shared" si="298"/>
        <v>167.4</v>
      </c>
      <c r="J918" s="15">
        <f t="shared" ref="J918:K918" si="313">J919+J936+J960+J966</f>
        <v>72.099999999999994</v>
      </c>
      <c r="K918" s="15">
        <f t="shared" si="313"/>
        <v>73.7</v>
      </c>
    </row>
    <row r="919" spans="1:11" ht="26.25" customHeight="1">
      <c r="A919" s="13" t="s">
        <v>328</v>
      </c>
      <c r="B919" s="14" t="s">
        <v>243</v>
      </c>
      <c r="C919" s="14" t="s">
        <v>349</v>
      </c>
      <c r="D919" s="14" t="s">
        <v>247</v>
      </c>
      <c r="E919" s="14"/>
      <c r="F919" s="14"/>
      <c r="G919" s="16">
        <f t="shared" ref="G919:K920" si="314">G920</f>
        <v>0</v>
      </c>
      <c r="H919" s="16">
        <f t="shared" si="314"/>
        <v>0</v>
      </c>
      <c r="I919" s="12">
        <f t="shared" si="298"/>
        <v>0</v>
      </c>
      <c r="J919" s="16">
        <f t="shared" si="314"/>
        <v>0</v>
      </c>
      <c r="K919" s="16">
        <f t="shared" si="314"/>
        <v>0</v>
      </c>
    </row>
    <row r="920" spans="1:11" ht="43.5" customHeight="1">
      <c r="A920" s="66" t="s">
        <v>329</v>
      </c>
      <c r="B920" s="14" t="s">
        <v>243</v>
      </c>
      <c r="C920" s="14" t="s">
        <v>349</v>
      </c>
      <c r="D920" s="14" t="s">
        <v>249</v>
      </c>
      <c r="E920" s="14"/>
      <c r="F920" s="14"/>
      <c r="G920" s="16">
        <f t="shared" si="314"/>
        <v>0</v>
      </c>
      <c r="H920" s="16">
        <f t="shared" si="314"/>
        <v>0</v>
      </c>
      <c r="I920" s="12">
        <f t="shared" si="298"/>
        <v>0</v>
      </c>
      <c r="J920" s="16">
        <f t="shared" si="314"/>
        <v>0</v>
      </c>
      <c r="K920" s="16">
        <f t="shared" si="314"/>
        <v>0</v>
      </c>
    </row>
    <row r="921" spans="1:11" ht="37.5" customHeight="1">
      <c r="A921" s="67" t="s">
        <v>330</v>
      </c>
      <c r="B921" s="14" t="s">
        <v>243</v>
      </c>
      <c r="C921" s="14" t="s">
        <v>349</v>
      </c>
      <c r="D921" s="14" t="s">
        <v>331</v>
      </c>
      <c r="E921" s="14"/>
      <c r="F921" s="14"/>
      <c r="G921" s="16">
        <f t="shared" ref="G921:K921" si="315">G922+G931</f>
        <v>0</v>
      </c>
      <c r="H921" s="16">
        <f t="shared" si="315"/>
        <v>0</v>
      </c>
      <c r="I921" s="12">
        <f t="shared" si="298"/>
        <v>0</v>
      </c>
      <c r="J921" s="16">
        <f t="shared" si="315"/>
        <v>0</v>
      </c>
      <c r="K921" s="16">
        <f t="shared" si="315"/>
        <v>0</v>
      </c>
    </row>
    <row r="922" spans="1:11" hidden="1">
      <c r="A922" s="68" t="s">
        <v>332</v>
      </c>
      <c r="B922" s="18" t="s">
        <v>243</v>
      </c>
      <c r="C922" s="18" t="s">
        <v>349</v>
      </c>
      <c r="D922" s="30" t="s">
        <v>331</v>
      </c>
      <c r="E922" s="14"/>
      <c r="F922" s="14"/>
      <c r="G922" s="16">
        <f>G923+G927</f>
        <v>0</v>
      </c>
      <c r="H922" s="16">
        <f>H923+H927</f>
        <v>0</v>
      </c>
      <c r="I922" s="12">
        <f t="shared" si="298"/>
        <v>0</v>
      </c>
      <c r="J922" s="16">
        <f t="shared" ref="J922:K922" si="316">J923+J927</f>
        <v>0</v>
      </c>
      <c r="K922" s="16">
        <f t="shared" si="316"/>
        <v>0</v>
      </c>
    </row>
    <row r="923" spans="1:11" hidden="1">
      <c r="A923" s="23" t="s">
        <v>333</v>
      </c>
      <c r="B923" s="18" t="s">
        <v>243</v>
      </c>
      <c r="C923" s="18" t="s">
        <v>349</v>
      </c>
      <c r="D923" s="35" t="s">
        <v>539</v>
      </c>
      <c r="E923" s="14"/>
      <c r="F923" s="14"/>
      <c r="G923" s="16">
        <f t="shared" ref="G923:K925" si="317">G924</f>
        <v>0</v>
      </c>
      <c r="H923" s="16">
        <f t="shared" si="317"/>
        <v>0</v>
      </c>
      <c r="I923" s="12">
        <f t="shared" si="298"/>
        <v>0</v>
      </c>
      <c r="J923" s="16">
        <f t="shared" si="317"/>
        <v>0</v>
      </c>
      <c r="K923" s="16">
        <f t="shared" si="317"/>
        <v>0</v>
      </c>
    </row>
    <row r="924" spans="1:11" ht="24" hidden="1">
      <c r="A924" s="68" t="s">
        <v>73</v>
      </c>
      <c r="B924" s="18" t="s">
        <v>243</v>
      </c>
      <c r="C924" s="18" t="s">
        <v>349</v>
      </c>
      <c r="D924" s="35" t="s">
        <v>539</v>
      </c>
      <c r="E924" s="18" t="s">
        <v>74</v>
      </c>
      <c r="F924" s="18"/>
      <c r="G924" s="16">
        <f t="shared" si="317"/>
        <v>0</v>
      </c>
      <c r="H924" s="16">
        <f t="shared" si="317"/>
        <v>0</v>
      </c>
      <c r="I924" s="12">
        <f t="shared" si="298"/>
        <v>0</v>
      </c>
      <c r="J924" s="16">
        <f t="shared" si="317"/>
        <v>0</v>
      </c>
      <c r="K924" s="16">
        <f t="shared" si="317"/>
        <v>0</v>
      </c>
    </row>
    <row r="925" spans="1:11" ht="24" hidden="1">
      <c r="A925" s="68" t="s">
        <v>75</v>
      </c>
      <c r="B925" s="18" t="s">
        <v>243</v>
      </c>
      <c r="C925" s="18" t="s">
        <v>349</v>
      </c>
      <c r="D925" s="35" t="s">
        <v>539</v>
      </c>
      <c r="E925" s="18" t="s">
        <v>76</v>
      </c>
      <c r="F925" s="18"/>
      <c r="G925" s="16">
        <f t="shared" si="317"/>
        <v>0</v>
      </c>
      <c r="H925" s="16">
        <f t="shared" si="317"/>
        <v>0</v>
      </c>
      <c r="I925" s="12">
        <f t="shared" si="298"/>
        <v>0</v>
      </c>
      <c r="J925" s="16">
        <f t="shared" si="317"/>
        <v>0</v>
      </c>
      <c r="K925" s="16">
        <f t="shared" si="317"/>
        <v>0</v>
      </c>
    </row>
    <row r="926" spans="1:11" hidden="1">
      <c r="A926" s="68" t="s">
        <v>16</v>
      </c>
      <c r="B926" s="18" t="s">
        <v>243</v>
      </c>
      <c r="C926" s="18" t="s">
        <v>349</v>
      </c>
      <c r="D926" s="35" t="s">
        <v>539</v>
      </c>
      <c r="E926" s="18" t="s">
        <v>76</v>
      </c>
      <c r="F926" s="18" t="s">
        <v>17</v>
      </c>
      <c r="G926" s="130">
        <v>0</v>
      </c>
      <c r="H926" s="130"/>
      <c r="I926" s="12">
        <f t="shared" si="298"/>
        <v>0</v>
      </c>
      <c r="J926" s="22">
        <v>0</v>
      </c>
      <c r="K926" s="22">
        <v>0</v>
      </c>
    </row>
    <row r="927" spans="1:11" ht="36" hidden="1">
      <c r="A927" s="17" t="s">
        <v>334</v>
      </c>
      <c r="B927" s="18" t="s">
        <v>243</v>
      </c>
      <c r="C927" s="18" t="s">
        <v>327</v>
      </c>
      <c r="D927" s="35" t="s">
        <v>335</v>
      </c>
      <c r="E927" s="14"/>
      <c r="F927" s="14"/>
      <c r="G927" s="16">
        <f t="shared" ref="G927:J929" si="318">G928</f>
        <v>0</v>
      </c>
      <c r="H927" s="16">
        <f t="shared" si="318"/>
        <v>0</v>
      </c>
      <c r="I927" s="12">
        <f t="shared" si="298"/>
        <v>0</v>
      </c>
      <c r="J927" s="16">
        <f t="shared" si="318"/>
        <v>0</v>
      </c>
      <c r="K927" s="26"/>
    </row>
    <row r="928" spans="1:11" ht="24" hidden="1">
      <c r="A928" s="68" t="s">
        <v>73</v>
      </c>
      <c r="B928" s="18" t="s">
        <v>243</v>
      </c>
      <c r="C928" s="18" t="s">
        <v>327</v>
      </c>
      <c r="D928" s="35" t="s">
        <v>335</v>
      </c>
      <c r="E928" s="18" t="s">
        <v>74</v>
      </c>
      <c r="F928" s="18"/>
      <c r="G928" s="16">
        <f t="shared" si="318"/>
        <v>0</v>
      </c>
      <c r="H928" s="16">
        <f t="shared" si="318"/>
        <v>0</v>
      </c>
      <c r="I928" s="12">
        <f t="shared" si="298"/>
        <v>0</v>
      </c>
      <c r="J928" s="16">
        <f t="shared" si="318"/>
        <v>0</v>
      </c>
      <c r="K928" s="26"/>
    </row>
    <row r="929" spans="1:11" ht="24" hidden="1">
      <c r="A929" s="68" t="s">
        <v>75</v>
      </c>
      <c r="B929" s="18" t="s">
        <v>243</v>
      </c>
      <c r="C929" s="18" t="s">
        <v>327</v>
      </c>
      <c r="D929" s="35" t="s">
        <v>335</v>
      </c>
      <c r="E929" s="18" t="s">
        <v>76</v>
      </c>
      <c r="F929" s="18"/>
      <c r="G929" s="16">
        <f t="shared" si="318"/>
        <v>0</v>
      </c>
      <c r="H929" s="16">
        <f t="shared" si="318"/>
        <v>0</v>
      </c>
      <c r="I929" s="12">
        <f t="shared" si="298"/>
        <v>0</v>
      </c>
      <c r="J929" s="16">
        <f t="shared" si="318"/>
        <v>0</v>
      </c>
      <c r="K929" s="26"/>
    </row>
    <row r="930" spans="1:11" hidden="1">
      <c r="A930" s="68" t="s">
        <v>18</v>
      </c>
      <c r="B930" s="18" t="s">
        <v>243</v>
      </c>
      <c r="C930" s="18" t="s">
        <v>327</v>
      </c>
      <c r="D930" s="35" t="s">
        <v>335</v>
      </c>
      <c r="E930" s="18" t="s">
        <v>76</v>
      </c>
      <c r="F930" s="18" t="s">
        <v>10</v>
      </c>
      <c r="G930" s="19"/>
      <c r="H930" s="19"/>
      <c r="I930" s="12">
        <f t="shared" si="298"/>
        <v>0</v>
      </c>
      <c r="J930" s="20"/>
      <c r="K930" s="26"/>
    </row>
    <row r="931" spans="1:11" ht="12" hidden="1" customHeight="1">
      <c r="A931" s="33" t="s">
        <v>336</v>
      </c>
      <c r="B931" s="18" t="s">
        <v>243</v>
      </c>
      <c r="C931" s="18" t="s">
        <v>349</v>
      </c>
      <c r="D931" s="30" t="s">
        <v>337</v>
      </c>
      <c r="E931" s="18"/>
      <c r="F931" s="18"/>
      <c r="G931" s="16">
        <f t="shared" ref="G931:K934" si="319">G932</f>
        <v>0</v>
      </c>
      <c r="H931" s="16">
        <f t="shared" si="319"/>
        <v>0</v>
      </c>
      <c r="I931" s="12">
        <f t="shared" si="298"/>
        <v>0</v>
      </c>
      <c r="J931" s="16">
        <f t="shared" si="319"/>
        <v>0</v>
      </c>
      <c r="K931" s="16">
        <f t="shared" si="319"/>
        <v>0</v>
      </c>
    </row>
    <row r="932" spans="1:11" ht="23.25" hidden="1" customHeight="1">
      <c r="A932" s="17" t="s">
        <v>44</v>
      </c>
      <c r="B932" s="18" t="s">
        <v>243</v>
      </c>
      <c r="C932" s="18" t="s">
        <v>349</v>
      </c>
      <c r="D932" s="30" t="s">
        <v>337</v>
      </c>
      <c r="E932" s="18" t="s">
        <v>45</v>
      </c>
      <c r="F932" s="18"/>
      <c r="G932" s="16">
        <f t="shared" si="319"/>
        <v>0</v>
      </c>
      <c r="H932" s="16">
        <f t="shared" si="319"/>
        <v>0</v>
      </c>
      <c r="I932" s="12">
        <f t="shared" si="298"/>
        <v>0</v>
      </c>
      <c r="J932" s="16">
        <f t="shared" si="319"/>
        <v>0</v>
      </c>
      <c r="K932" s="16">
        <f t="shared" si="319"/>
        <v>0</v>
      </c>
    </row>
    <row r="933" spans="1:11" ht="36.75" hidden="1" customHeight="1">
      <c r="A933" s="44" t="s">
        <v>306</v>
      </c>
      <c r="B933" s="18" t="s">
        <v>243</v>
      </c>
      <c r="C933" s="18" t="s">
        <v>349</v>
      </c>
      <c r="D933" s="30" t="s">
        <v>337</v>
      </c>
      <c r="E933" s="18" t="s">
        <v>254</v>
      </c>
      <c r="F933" s="18"/>
      <c r="G933" s="16">
        <f t="shared" si="319"/>
        <v>0</v>
      </c>
      <c r="H933" s="16">
        <f t="shared" si="319"/>
        <v>0</v>
      </c>
      <c r="I933" s="12">
        <f t="shared" si="298"/>
        <v>0</v>
      </c>
      <c r="J933" s="16">
        <f t="shared" si="319"/>
        <v>0</v>
      </c>
      <c r="K933" s="16">
        <f t="shared" si="319"/>
        <v>0</v>
      </c>
    </row>
    <row r="934" spans="1:11" ht="15.75" hidden="1" customHeight="1">
      <c r="A934" s="44" t="s">
        <v>255</v>
      </c>
      <c r="B934" s="18" t="s">
        <v>243</v>
      </c>
      <c r="C934" s="18" t="s">
        <v>349</v>
      </c>
      <c r="D934" s="30" t="s">
        <v>337</v>
      </c>
      <c r="E934" s="18" t="s">
        <v>256</v>
      </c>
      <c r="F934" s="18"/>
      <c r="G934" s="16">
        <f t="shared" si="319"/>
        <v>0</v>
      </c>
      <c r="H934" s="16">
        <f t="shared" si="319"/>
        <v>0</v>
      </c>
      <c r="I934" s="12">
        <f t="shared" si="298"/>
        <v>0</v>
      </c>
      <c r="J934" s="16">
        <f t="shared" si="319"/>
        <v>0</v>
      </c>
      <c r="K934" s="16">
        <f t="shared" si="319"/>
        <v>0</v>
      </c>
    </row>
    <row r="935" spans="1:11" hidden="1">
      <c r="A935" s="44" t="s">
        <v>16</v>
      </c>
      <c r="B935" s="18" t="s">
        <v>243</v>
      </c>
      <c r="C935" s="18" t="s">
        <v>349</v>
      </c>
      <c r="D935" s="30" t="s">
        <v>337</v>
      </c>
      <c r="E935" s="18" t="s">
        <v>256</v>
      </c>
      <c r="F935" s="18" t="s">
        <v>17</v>
      </c>
      <c r="G935" s="64">
        <v>0</v>
      </c>
      <c r="H935" s="64"/>
      <c r="I935" s="12">
        <f t="shared" si="298"/>
        <v>0</v>
      </c>
      <c r="J935" s="20">
        <v>0</v>
      </c>
      <c r="K935" s="19">
        <v>0</v>
      </c>
    </row>
    <row r="936" spans="1:11" ht="38.25" customHeight="1">
      <c r="A936" s="122" t="s">
        <v>531</v>
      </c>
      <c r="B936" s="14" t="s">
        <v>243</v>
      </c>
      <c r="C936" s="14" t="s">
        <v>327</v>
      </c>
      <c r="D936" s="123" t="s">
        <v>533</v>
      </c>
      <c r="E936" s="14"/>
      <c r="F936" s="14"/>
      <c r="G936" s="15">
        <f>G937+G942+G948</f>
        <v>96</v>
      </c>
      <c r="H936" s="15">
        <f>H937+H942+H948</f>
        <v>0</v>
      </c>
      <c r="I936" s="12">
        <f t="shared" si="298"/>
        <v>96</v>
      </c>
      <c r="J936" s="15">
        <f t="shared" ref="J936:K936" si="320">J937+J942+J948</f>
        <v>0</v>
      </c>
      <c r="K936" s="15">
        <f t="shared" si="320"/>
        <v>0</v>
      </c>
    </row>
    <row r="937" spans="1:11" ht="38.25">
      <c r="A937" s="45" t="s">
        <v>532</v>
      </c>
      <c r="B937" s="14" t="s">
        <v>243</v>
      </c>
      <c r="C937" s="14" t="s">
        <v>327</v>
      </c>
      <c r="D937" s="123" t="s">
        <v>534</v>
      </c>
      <c r="E937" s="14"/>
      <c r="F937" s="14"/>
      <c r="G937" s="15">
        <f>G938</f>
        <v>12</v>
      </c>
      <c r="H937" s="15">
        <f>H938</f>
        <v>0</v>
      </c>
      <c r="I937" s="12">
        <f t="shared" si="298"/>
        <v>12</v>
      </c>
      <c r="J937" s="15">
        <f t="shared" ref="J937:K937" si="321">J938</f>
        <v>0</v>
      </c>
      <c r="K937" s="15">
        <f t="shared" si="321"/>
        <v>0</v>
      </c>
    </row>
    <row r="938" spans="1:11">
      <c r="A938" s="170" t="s">
        <v>133</v>
      </c>
      <c r="B938" s="18" t="s">
        <v>243</v>
      </c>
      <c r="C938" s="18" t="s">
        <v>327</v>
      </c>
      <c r="D938" s="41" t="s">
        <v>540</v>
      </c>
      <c r="E938" s="18"/>
      <c r="F938" s="18"/>
      <c r="G938" s="16">
        <f t="shared" ref="G938:K940" si="322">G939</f>
        <v>12</v>
      </c>
      <c r="H938" s="16">
        <f t="shared" si="322"/>
        <v>0</v>
      </c>
      <c r="I938" s="12">
        <f t="shared" ref="I938:I1001" si="323">G938+H938</f>
        <v>12</v>
      </c>
      <c r="J938" s="16">
        <f t="shared" si="322"/>
        <v>0</v>
      </c>
      <c r="K938" s="16">
        <f t="shared" si="322"/>
        <v>0</v>
      </c>
    </row>
    <row r="939" spans="1:11" ht="24">
      <c r="A939" s="17" t="s">
        <v>44</v>
      </c>
      <c r="B939" s="18" t="s">
        <v>243</v>
      </c>
      <c r="C939" s="18" t="s">
        <v>327</v>
      </c>
      <c r="D939" s="41" t="s">
        <v>540</v>
      </c>
      <c r="E939" s="18" t="s">
        <v>45</v>
      </c>
      <c r="F939" s="18"/>
      <c r="G939" s="16">
        <f t="shared" si="322"/>
        <v>12</v>
      </c>
      <c r="H939" s="16">
        <f t="shared" si="322"/>
        <v>0</v>
      </c>
      <c r="I939" s="12">
        <f t="shared" si="323"/>
        <v>12</v>
      </c>
      <c r="J939" s="16">
        <f t="shared" si="322"/>
        <v>0</v>
      </c>
      <c r="K939" s="16">
        <f t="shared" si="322"/>
        <v>0</v>
      </c>
    </row>
    <row r="940" spans="1:11" ht="36">
      <c r="A940" s="17" t="s">
        <v>46</v>
      </c>
      <c r="B940" s="18" t="s">
        <v>243</v>
      </c>
      <c r="C940" s="18" t="s">
        <v>327</v>
      </c>
      <c r="D940" s="41" t="s">
        <v>540</v>
      </c>
      <c r="E940" s="18" t="s">
        <v>53</v>
      </c>
      <c r="F940" s="18"/>
      <c r="G940" s="16">
        <f t="shared" si="322"/>
        <v>12</v>
      </c>
      <c r="H940" s="16">
        <f t="shared" si="322"/>
        <v>0</v>
      </c>
      <c r="I940" s="12">
        <f t="shared" si="323"/>
        <v>12</v>
      </c>
      <c r="J940" s="16">
        <f t="shared" si="322"/>
        <v>0</v>
      </c>
      <c r="K940" s="16">
        <f t="shared" si="322"/>
        <v>0</v>
      </c>
    </row>
    <row r="941" spans="1:11">
      <c r="A941" s="17" t="s">
        <v>16</v>
      </c>
      <c r="B941" s="18" t="s">
        <v>243</v>
      </c>
      <c r="C941" s="18" t="s">
        <v>327</v>
      </c>
      <c r="D941" s="41" t="s">
        <v>540</v>
      </c>
      <c r="E941" s="151" t="s">
        <v>53</v>
      </c>
      <c r="F941" s="18" t="s">
        <v>17</v>
      </c>
      <c r="G941" s="155">
        <f>'[1]Бюджет 2025 г 1 чтение'!$H$1107</f>
        <v>12</v>
      </c>
      <c r="H941" s="155"/>
      <c r="I941" s="12">
        <f t="shared" si="323"/>
        <v>12</v>
      </c>
      <c r="J941" s="16">
        <f>'[1]Бюджет 2025 г 1 чтение'!$I$1107</f>
        <v>0</v>
      </c>
      <c r="K941" s="19">
        <f>'[1]Бюджет 2025 г 1 чтение'!$J$1107</f>
        <v>0</v>
      </c>
    </row>
    <row r="942" spans="1:11" ht="38.25">
      <c r="A942" s="45" t="s">
        <v>535</v>
      </c>
      <c r="B942" s="18" t="s">
        <v>243</v>
      </c>
      <c r="C942" s="18" t="s">
        <v>327</v>
      </c>
      <c r="D942" s="41" t="s">
        <v>536</v>
      </c>
      <c r="E942" s="14"/>
      <c r="F942" s="14"/>
      <c r="G942" s="15">
        <f t="shared" ref="G942:K946" si="324">G943</f>
        <v>72</v>
      </c>
      <c r="H942" s="15">
        <f t="shared" si="324"/>
        <v>0</v>
      </c>
      <c r="I942" s="12">
        <f t="shared" si="323"/>
        <v>72</v>
      </c>
      <c r="J942" s="15">
        <f t="shared" si="324"/>
        <v>0</v>
      </c>
      <c r="K942" s="15">
        <f t="shared" si="324"/>
        <v>0</v>
      </c>
    </row>
    <row r="943" spans="1:11" ht="23.25" customHeight="1">
      <c r="A943" s="170" t="s">
        <v>338</v>
      </c>
      <c r="B943" s="18" t="s">
        <v>243</v>
      </c>
      <c r="C943" s="18" t="s">
        <v>327</v>
      </c>
      <c r="D943" s="41" t="s">
        <v>542</v>
      </c>
      <c r="E943" s="18"/>
      <c r="F943" s="18"/>
      <c r="G943" s="16">
        <f t="shared" si="324"/>
        <v>72</v>
      </c>
      <c r="H943" s="16">
        <f t="shared" si="324"/>
        <v>0</v>
      </c>
      <c r="I943" s="12">
        <f t="shared" si="323"/>
        <v>72</v>
      </c>
      <c r="J943" s="16">
        <f t="shared" si="324"/>
        <v>0</v>
      </c>
      <c r="K943" s="16">
        <f t="shared" si="324"/>
        <v>0</v>
      </c>
    </row>
    <row r="944" spans="1:11">
      <c r="A944" s="170" t="s">
        <v>133</v>
      </c>
      <c r="B944" s="18" t="s">
        <v>243</v>
      </c>
      <c r="C944" s="18" t="s">
        <v>327</v>
      </c>
      <c r="D944" s="41" t="s">
        <v>541</v>
      </c>
      <c r="E944" s="18"/>
      <c r="F944" s="18"/>
      <c r="G944" s="16">
        <f t="shared" si="324"/>
        <v>72</v>
      </c>
      <c r="H944" s="16">
        <f t="shared" si="324"/>
        <v>0</v>
      </c>
      <c r="I944" s="12">
        <f t="shared" si="323"/>
        <v>72</v>
      </c>
      <c r="J944" s="16">
        <f t="shared" si="324"/>
        <v>0</v>
      </c>
      <c r="K944" s="16">
        <f t="shared" si="324"/>
        <v>0</v>
      </c>
    </row>
    <row r="945" spans="1:11" ht="28.5" customHeight="1">
      <c r="A945" s="17" t="s">
        <v>44</v>
      </c>
      <c r="B945" s="18" t="s">
        <v>243</v>
      </c>
      <c r="C945" s="18" t="s">
        <v>327</v>
      </c>
      <c r="D945" s="41" t="s">
        <v>541</v>
      </c>
      <c r="E945" s="18" t="s">
        <v>45</v>
      </c>
      <c r="F945" s="18"/>
      <c r="G945" s="16">
        <f t="shared" si="324"/>
        <v>72</v>
      </c>
      <c r="H945" s="16">
        <f t="shared" si="324"/>
        <v>0</v>
      </c>
      <c r="I945" s="12">
        <f t="shared" si="323"/>
        <v>72</v>
      </c>
      <c r="J945" s="16">
        <f t="shared" si="324"/>
        <v>0</v>
      </c>
      <c r="K945" s="16">
        <f t="shared" si="324"/>
        <v>0</v>
      </c>
    </row>
    <row r="946" spans="1:11" ht="36">
      <c r="A946" s="17" t="s">
        <v>46</v>
      </c>
      <c r="B946" s="18" t="s">
        <v>243</v>
      </c>
      <c r="C946" s="18" t="s">
        <v>327</v>
      </c>
      <c r="D946" s="41" t="s">
        <v>541</v>
      </c>
      <c r="E946" s="18" t="s">
        <v>53</v>
      </c>
      <c r="F946" s="18"/>
      <c r="G946" s="16">
        <f t="shared" si="324"/>
        <v>72</v>
      </c>
      <c r="H946" s="16">
        <f t="shared" si="324"/>
        <v>0</v>
      </c>
      <c r="I946" s="12">
        <f t="shared" si="323"/>
        <v>72</v>
      </c>
      <c r="J946" s="16">
        <f t="shared" si="324"/>
        <v>0</v>
      </c>
      <c r="K946" s="16">
        <f t="shared" si="324"/>
        <v>0</v>
      </c>
    </row>
    <row r="947" spans="1:11">
      <c r="A947" s="17" t="s">
        <v>16</v>
      </c>
      <c r="B947" s="18" t="s">
        <v>243</v>
      </c>
      <c r="C947" s="18" t="s">
        <v>327</v>
      </c>
      <c r="D947" s="41" t="s">
        <v>541</v>
      </c>
      <c r="E947" s="151" t="s">
        <v>53</v>
      </c>
      <c r="F947" s="18" t="s">
        <v>17</v>
      </c>
      <c r="G947" s="16">
        <f>'[1]Бюджет 2025 г 1 чтение'!$H$1113</f>
        <v>72</v>
      </c>
      <c r="H947" s="16"/>
      <c r="I947" s="12">
        <f t="shared" si="323"/>
        <v>72</v>
      </c>
      <c r="J947" s="16">
        <f>'[1]Бюджет 2025 г 1 чтение'!$I$1113</f>
        <v>0</v>
      </c>
      <c r="K947" s="19">
        <f>'[1]Бюджет 2025 г 1 чтение'!$J$1113</f>
        <v>0</v>
      </c>
    </row>
    <row r="948" spans="1:11" ht="47.25" customHeight="1">
      <c r="A948" s="45" t="s">
        <v>565</v>
      </c>
      <c r="B948" s="18" t="s">
        <v>243</v>
      </c>
      <c r="C948" s="18" t="s">
        <v>327</v>
      </c>
      <c r="D948" s="41" t="s">
        <v>537</v>
      </c>
      <c r="E948" s="14"/>
      <c r="F948" s="14"/>
      <c r="G948" s="15">
        <f t="shared" ref="G948:K952" si="325">G949</f>
        <v>12</v>
      </c>
      <c r="H948" s="15">
        <f t="shared" si="325"/>
        <v>0</v>
      </c>
      <c r="I948" s="12">
        <f t="shared" si="323"/>
        <v>12</v>
      </c>
      <c r="J948" s="15">
        <f t="shared" si="325"/>
        <v>0</v>
      </c>
      <c r="K948" s="15">
        <f t="shared" si="325"/>
        <v>0</v>
      </c>
    </row>
    <row r="949" spans="1:11" ht="40.5" customHeight="1">
      <c r="A949" s="160" t="s">
        <v>339</v>
      </c>
      <c r="B949" s="18" t="s">
        <v>243</v>
      </c>
      <c r="C949" s="18" t="s">
        <v>327</v>
      </c>
      <c r="D949" s="41" t="s">
        <v>538</v>
      </c>
      <c r="E949" s="18"/>
      <c r="F949" s="18"/>
      <c r="G949" s="16">
        <f t="shared" si="325"/>
        <v>12</v>
      </c>
      <c r="H949" s="16">
        <f t="shared" si="325"/>
        <v>0</v>
      </c>
      <c r="I949" s="12">
        <f t="shared" si="323"/>
        <v>12</v>
      </c>
      <c r="J949" s="16">
        <f t="shared" si="325"/>
        <v>0</v>
      </c>
      <c r="K949" s="16">
        <f t="shared" si="325"/>
        <v>0</v>
      </c>
    </row>
    <row r="950" spans="1:11">
      <c r="A950" s="170" t="s">
        <v>133</v>
      </c>
      <c r="B950" s="18" t="s">
        <v>243</v>
      </c>
      <c r="C950" s="18" t="s">
        <v>327</v>
      </c>
      <c r="D950" s="41" t="s">
        <v>543</v>
      </c>
      <c r="E950" s="18"/>
      <c r="F950" s="18"/>
      <c r="G950" s="16">
        <f t="shared" si="325"/>
        <v>12</v>
      </c>
      <c r="H950" s="16">
        <f t="shared" si="325"/>
        <v>0</v>
      </c>
      <c r="I950" s="12">
        <f t="shared" si="323"/>
        <v>12</v>
      </c>
      <c r="J950" s="16">
        <f t="shared" si="325"/>
        <v>0</v>
      </c>
      <c r="K950" s="16">
        <f t="shared" si="325"/>
        <v>0</v>
      </c>
    </row>
    <row r="951" spans="1:11" ht="24">
      <c r="A951" s="17" t="s">
        <v>44</v>
      </c>
      <c r="B951" s="18" t="s">
        <v>243</v>
      </c>
      <c r="C951" s="18" t="s">
        <v>327</v>
      </c>
      <c r="D951" s="41" t="s">
        <v>543</v>
      </c>
      <c r="E951" s="18" t="s">
        <v>45</v>
      </c>
      <c r="F951" s="18"/>
      <c r="G951" s="16">
        <f t="shared" si="325"/>
        <v>12</v>
      </c>
      <c r="H951" s="16">
        <f t="shared" si="325"/>
        <v>0</v>
      </c>
      <c r="I951" s="12">
        <f t="shared" si="323"/>
        <v>12</v>
      </c>
      <c r="J951" s="16">
        <f t="shared" si="325"/>
        <v>0</v>
      </c>
      <c r="K951" s="16">
        <f t="shared" si="325"/>
        <v>0</v>
      </c>
    </row>
    <row r="952" spans="1:11" ht="36">
      <c r="A952" s="17" t="s">
        <v>46</v>
      </c>
      <c r="B952" s="18" t="s">
        <v>243</v>
      </c>
      <c r="C952" s="18" t="s">
        <v>327</v>
      </c>
      <c r="D952" s="41" t="s">
        <v>543</v>
      </c>
      <c r="E952" s="18" t="s">
        <v>53</v>
      </c>
      <c r="F952" s="18"/>
      <c r="G952" s="16">
        <f t="shared" si="325"/>
        <v>12</v>
      </c>
      <c r="H952" s="16">
        <f t="shared" si="325"/>
        <v>0</v>
      </c>
      <c r="I952" s="12">
        <f t="shared" si="323"/>
        <v>12</v>
      </c>
      <c r="J952" s="16">
        <f t="shared" si="325"/>
        <v>0</v>
      </c>
      <c r="K952" s="16">
        <f t="shared" si="325"/>
        <v>0</v>
      </c>
    </row>
    <row r="953" spans="1:11">
      <c r="A953" s="17" t="s">
        <v>16</v>
      </c>
      <c r="B953" s="18" t="s">
        <v>243</v>
      </c>
      <c r="C953" s="18" t="s">
        <v>327</v>
      </c>
      <c r="D953" s="41" t="s">
        <v>543</v>
      </c>
      <c r="E953" s="151" t="s">
        <v>53</v>
      </c>
      <c r="F953" s="18" t="s">
        <v>17</v>
      </c>
      <c r="G953" s="16">
        <f>'[1]Бюджет 2025 г 1 чтение'!$H$1119</f>
        <v>12</v>
      </c>
      <c r="H953" s="16"/>
      <c r="I953" s="12">
        <f t="shared" si="323"/>
        <v>12</v>
      </c>
      <c r="J953" s="16">
        <f>'[1]Бюджет 2025 г 1 чтение'!$I$1119</f>
        <v>0</v>
      </c>
      <c r="K953" s="19">
        <f>'[1]Бюджет 2025 г 1 чтение'!$J$1119</f>
        <v>0</v>
      </c>
    </row>
    <row r="954" spans="1:11" ht="36">
      <c r="A954" s="69" t="s">
        <v>704</v>
      </c>
      <c r="B954" s="14" t="s">
        <v>243</v>
      </c>
      <c r="C954" s="14" t="s">
        <v>327</v>
      </c>
      <c r="D954" s="38" t="s">
        <v>341</v>
      </c>
      <c r="E954" s="14"/>
      <c r="F954" s="14"/>
      <c r="G954" s="16">
        <f t="shared" ref="G954:J958" si="326">G955</f>
        <v>0</v>
      </c>
      <c r="H954" s="16">
        <f t="shared" si="326"/>
        <v>0</v>
      </c>
      <c r="I954" s="12">
        <f t="shared" si="323"/>
        <v>0</v>
      </c>
      <c r="J954" s="16">
        <f t="shared" si="326"/>
        <v>0</v>
      </c>
      <c r="K954" s="26"/>
    </row>
    <row r="955" spans="1:11" ht="48" hidden="1">
      <c r="A955" s="60" t="s">
        <v>342</v>
      </c>
      <c r="B955" s="18" t="s">
        <v>243</v>
      </c>
      <c r="C955" s="18" t="s">
        <v>327</v>
      </c>
      <c r="D955" s="39" t="s">
        <v>343</v>
      </c>
      <c r="E955" s="18"/>
      <c r="F955" s="18"/>
      <c r="G955" s="16">
        <f t="shared" si="326"/>
        <v>0</v>
      </c>
      <c r="H955" s="16">
        <f t="shared" si="326"/>
        <v>0</v>
      </c>
      <c r="I955" s="12">
        <f t="shared" si="323"/>
        <v>0</v>
      </c>
      <c r="J955" s="16">
        <f t="shared" si="326"/>
        <v>0</v>
      </c>
      <c r="K955" s="26"/>
    </row>
    <row r="956" spans="1:11" hidden="1">
      <c r="A956" s="60" t="s">
        <v>133</v>
      </c>
      <c r="B956" s="18" t="s">
        <v>243</v>
      </c>
      <c r="C956" s="18" t="s">
        <v>327</v>
      </c>
      <c r="D956" s="39" t="s">
        <v>344</v>
      </c>
      <c r="E956" s="18"/>
      <c r="F956" s="18"/>
      <c r="G956" s="16">
        <f t="shared" si="326"/>
        <v>0</v>
      </c>
      <c r="H956" s="16">
        <f t="shared" si="326"/>
        <v>0</v>
      </c>
      <c r="I956" s="12">
        <f t="shared" si="323"/>
        <v>0</v>
      </c>
      <c r="J956" s="16">
        <f t="shared" si="326"/>
        <v>0</v>
      </c>
      <c r="K956" s="26"/>
    </row>
    <row r="957" spans="1:11" ht="36" hidden="1">
      <c r="A957" s="44" t="s">
        <v>306</v>
      </c>
      <c r="B957" s="18" t="s">
        <v>243</v>
      </c>
      <c r="C957" s="18" t="s">
        <v>327</v>
      </c>
      <c r="D957" s="39" t="s">
        <v>344</v>
      </c>
      <c r="E957" s="18" t="s">
        <v>254</v>
      </c>
      <c r="F957" s="18"/>
      <c r="G957" s="16">
        <f t="shared" si="326"/>
        <v>0</v>
      </c>
      <c r="H957" s="16">
        <f t="shared" si="326"/>
        <v>0</v>
      </c>
      <c r="I957" s="12">
        <f t="shared" si="323"/>
        <v>0</v>
      </c>
      <c r="J957" s="16">
        <f t="shared" si="326"/>
        <v>0</v>
      </c>
      <c r="K957" s="26"/>
    </row>
    <row r="958" spans="1:11" hidden="1">
      <c r="A958" s="44" t="s">
        <v>255</v>
      </c>
      <c r="B958" s="18" t="s">
        <v>243</v>
      </c>
      <c r="C958" s="18" t="s">
        <v>327</v>
      </c>
      <c r="D958" s="39" t="s">
        <v>344</v>
      </c>
      <c r="E958" s="18" t="s">
        <v>256</v>
      </c>
      <c r="F958" s="18"/>
      <c r="G958" s="16">
        <f t="shared" si="326"/>
        <v>0</v>
      </c>
      <c r="H958" s="16">
        <f t="shared" si="326"/>
        <v>0</v>
      </c>
      <c r="I958" s="12">
        <f t="shared" si="323"/>
        <v>0</v>
      </c>
      <c r="J958" s="16">
        <f t="shared" si="326"/>
        <v>0</v>
      </c>
      <c r="K958" s="26"/>
    </row>
    <row r="959" spans="1:11" hidden="1">
      <c r="A959" s="44" t="s">
        <v>566</v>
      </c>
      <c r="B959" s="18" t="s">
        <v>243</v>
      </c>
      <c r="C959" s="18" t="s">
        <v>327</v>
      </c>
      <c r="D959" s="39" t="s">
        <v>344</v>
      </c>
      <c r="E959" s="18" t="s">
        <v>256</v>
      </c>
      <c r="F959" s="18" t="s">
        <v>17</v>
      </c>
      <c r="G959" s="16"/>
      <c r="H959" s="16"/>
      <c r="I959" s="12">
        <f t="shared" si="323"/>
        <v>0</v>
      </c>
      <c r="J959" s="16"/>
      <c r="K959" s="26"/>
    </row>
    <row r="960" spans="1:11" ht="33.75" customHeight="1">
      <c r="A960" s="69" t="s">
        <v>704</v>
      </c>
      <c r="B960" s="14" t="s">
        <v>243</v>
      </c>
      <c r="C960" s="14" t="s">
        <v>327</v>
      </c>
      <c r="D960" s="38" t="s">
        <v>345</v>
      </c>
      <c r="E960" s="14"/>
      <c r="F960" s="14"/>
      <c r="G960" s="16">
        <f t="shared" ref="G960:K964" si="327">G961</f>
        <v>71.400000000000006</v>
      </c>
      <c r="H960" s="16">
        <f t="shared" si="327"/>
        <v>0</v>
      </c>
      <c r="I960" s="12">
        <f t="shared" si="323"/>
        <v>71.400000000000006</v>
      </c>
      <c r="J960" s="16">
        <f t="shared" si="327"/>
        <v>72.099999999999994</v>
      </c>
      <c r="K960" s="16">
        <f t="shared" si="327"/>
        <v>73.7</v>
      </c>
    </row>
    <row r="961" spans="1:11" ht="47.25" customHeight="1">
      <c r="A961" s="60" t="s">
        <v>705</v>
      </c>
      <c r="B961" s="18" t="s">
        <v>243</v>
      </c>
      <c r="C961" s="18" t="s">
        <v>327</v>
      </c>
      <c r="D961" s="39" t="s">
        <v>347</v>
      </c>
      <c r="E961" s="18"/>
      <c r="F961" s="18"/>
      <c r="G961" s="16">
        <f t="shared" si="327"/>
        <v>71.400000000000006</v>
      </c>
      <c r="H961" s="16">
        <f t="shared" si="327"/>
        <v>0</v>
      </c>
      <c r="I961" s="12">
        <f t="shared" si="323"/>
        <v>71.400000000000006</v>
      </c>
      <c r="J961" s="16">
        <f t="shared" si="327"/>
        <v>72.099999999999994</v>
      </c>
      <c r="K961" s="16">
        <f t="shared" si="327"/>
        <v>73.7</v>
      </c>
    </row>
    <row r="962" spans="1:11" ht="13.5" customHeight="1">
      <c r="A962" s="60" t="s">
        <v>133</v>
      </c>
      <c r="B962" s="18" t="s">
        <v>243</v>
      </c>
      <c r="C962" s="18" t="s">
        <v>327</v>
      </c>
      <c r="D962" s="39" t="s">
        <v>667</v>
      </c>
      <c r="E962" s="18"/>
      <c r="F962" s="18"/>
      <c r="G962" s="16">
        <f t="shared" si="327"/>
        <v>71.400000000000006</v>
      </c>
      <c r="H962" s="16">
        <f t="shared" si="327"/>
        <v>0</v>
      </c>
      <c r="I962" s="12">
        <f t="shared" si="323"/>
        <v>71.400000000000006</v>
      </c>
      <c r="J962" s="16">
        <f t="shared" si="327"/>
        <v>72.099999999999994</v>
      </c>
      <c r="K962" s="16">
        <f t="shared" si="327"/>
        <v>73.7</v>
      </c>
    </row>
    <row r="963" spans="1:11" ht="33.75" customHeight="1">
      <c r="A963" s="44" t="s">
        <v>306</v>
      </c>
      <c r="B963" s="18" t="s">
        <v>243</v>
      </c>
      <c r="C963" s="18" t="s">
        <v>327</v>
      </c>
      <c r="D963" s="39" t="s">
        <v>667</v>
      </c>
      <c r="E963" s="18" t="s">
        <v>254</v>
      </c>
      <c r="F963" s="18"/>
      <c r="G963" s="16">
        <f t="shared" si="327"/>
        <v>71.400000000000006</v>
      </c>
      <c r="H963" s="16">
        <f t="shared" si="327"/>
        <v>0</v>
      </c>
      <c r="I963" s="12">
        <f t="shared" si="323"/>
        <v>71.400000000000006</v>
      </c>
      <c r="J963" s="16">
        <f t="shared" si="327"/>
        <v>72.099999999999994</v>
      </c>
      <c r="K963" s="16">
        <f t="shared" si="327"/>
        <v>73.7</v>
      </c>
    </row>
    <row r="964" spans="1:11" ht="16.5" customHeight="1">
      <c r="A964" s="44" t="s">
        <v>255</v>
      </c>
      <c r="B964" s="18" t="s">
        <v>243</v>
      </c>
      <c r="C964" s="18" t="s">
        <v>327</v>
      </c>
      <c r="D964" s="39" t="s">
        <v>667</v>
      </c>
      <c r="E964" s="18" t="s">
        <v>256</v>
      </c>
      <c r="F964" s="18"/>
      <c r="G964" s="16">
        <f t="shared" si="327"/>
        <v>71.400000000000006</v>
      </c>
      <c r="H964" s="16">
        <f t="shared" si="327"/>
        <v>0</v>
      </c>
      <c r="I964" s="12">
        <f t="shared" si="323"/>
        <v>71.400000000000006</v>
      </c>
      <c r="J964" s="16">
        <f t="shared" si="327"/>
        <v>72.099999999999994</v>
      </c>
      <c r="K964" s="16">
        <f t="shared" si="327"/>
        <v>73.7</v>
      </c>
    </row>
    <row r="965" spans="1:11">
      <c r="A965" s="44" t="s">
        <v>566</v>
      </c>
      <c r="B965" s="18" t="s">
        <v>243</v>
      </c>
      <c r="C965" s="18" t="s">
        <v>327</v>
      </c>
      <c r="D965" s="151" t="s">
        <v>667</v>
      </c>
      <c r="E965" s="18" t="s">
        <v>256</v>
      </c>
      <c r="F965" s="18" t="s">
        <v>17</v>
      </c>
      <c r="G965" s="102">
        <f>'[1]Бюджет 2025 г 1 чтение'!$H$1131</f>
        <v>71.400000000000006</v>
      </c>
      <c r="H965" s="102"/>
      <c r="I965" s="12">
        <f t="shared" si="323"/>
        <v>71.400000000000006</v>
      </c>
      <c r="J965" s="22">
        <f>'[1]Бюджет 2025 г 1 чтение'!$I$1131</f>
        <v>72.099999999999994</v>
      </c>
      <c r="K965" s="22">
        <f>'[1]Бюджет 2025 г 1 чтение'!$J$1131</f>
        <v>73.7</v>
      </c>
    </row>
    <row r="966" spans="1:11" ht="25.5">
      <c r="A966" s="48" t="s">
        <v>25</v>
      </c>
      <c r="B966" s="24" t="s">
        <v>243</v>
      </c>
      <c r="C966" s="24" t="s">
        <v>327</v>
      </c>
      <c r="D966" s="41" t="s">
        <v>26</v>
      </c>
      <c r="E966" s="24"/>
      <c r="F966" s="24"/>
      <c r="G966" s="102">
        <f>G967+G975</f>
        <v>0</v>
      </c>
      <c r="H966" s="102">
        <f>H967+H975</f>
        <v>0</v>
      </c>
      <c r="I966" s="12">
        <f t="shared" si="323"/>
        <v>0</v>
      </c>
      <c r="J966" s="102">
        <f t="shared" ref="J966:K966" si="328">J967+J975</f>
        <v>0</v>
      </c>
      <c r="K966" s="102">
        <f t="shared" si="328"/>
        <v>0</v>
      </c>
    </row>
    <row r="967" spans="1:11">
      <c r="A967" s="23" t="s">
        <v>333</v>
      </c>
      <c r="B967" s="18" t="s">
        <v>243</v>
      </c>
      <c r="C967" s="18" t="s">
        <v>327</v>
      </c>
      <c r="D967" s="35" t="s">
        <v>595</v>
      </c>
      <c r="E967" s="14"/>
      <c r="F967" s="14"/>
      <c r="G967" s="102">
        <f t="shared" ref="G967:H969" si="329">G968</f>
        <v>0</v>
      </c>
      <c r="H967" s="102">
        <f t="shared" si="329"/>
        <v>0</v>
      </c>
      <c r="I967" s="12">
        <f t="shared" si="323"/>
        <v>0</v>
      </c>
      <c r="J967" s="102">
        <f t="shared" ref="J967:K969" si="330">J968</f>
        <v>0</v>
      </c>
      <c r="K967" s="102">
        <f t="shared" si="330"/>
        <v>0</v>
      </c>
    </row>
    <row r="968" spans="1:11" ht="24">
      <c r="A968" s="68" t="s">
        <v>73</v>
      </c>
      <c r="B968" s="18" t="s">
        <v>243</v>
      </c>
      <c r="C968" s="18" t="s">
        <v>327</v>
      </c>
      <c r="D968" s="35" t="s">
        <v>595</v>
      </c>
      <c r="E968" s="18" t="s">
        <v>74</v>
      </c>
      <c r="F968" s="18"/>
      <c r="G968" s="102">
        <f t="shared" si="329"/>
        <v>0</v>
      </c>
      <c r="H968" s="102">
        <f t="shared" si="329"/>
        <v>0</v>
      </c>
      <c r="I968" s="12">
        <f t="shared" si="323"/>
        <v>0</v>
      </c>
      <c r="J968" s="102">
        <f t="shared" si="330"/>
        <v>0</v>
      </c>
      <c r="K968" s="102">
        <f t="shared" si="330"/>
        <v>0</v>
      </c>
    </row>
    <row r="969" spans="1:11" ht="24">
      <c r="A969" s="68" t="s">
        <v>75</v>
      </c>
      <c r="B969" s="18" t="s">
        <v>243</v>
      </c>
      <c r="C969" s="18" t="s">
        <v>327</v>
      </c>
      <c r="D969" s="35" t="s">
        <v>595</v>
      </c>
      <c r="E969" s="18" t="s">
        <v>76</v>
      </c>
      <c r="F969" s="18"/>
      <c r="G969" s="102">
        <f t="shared" si="329"/>
        <v>0</v>
      </c>
      <c r="H969" s="102">
        <f t="shared" si="329"/>
        <v>0</v>
      </c>
      <c r="I969" s="12">
        <f t="shared" si="323"/>
        <v>0</v>
      </c>
      <c r="J969" s="102">
        <f t="shared" si="330"/>
        <v>0</v>
      </c>
      <c r="K969" s="102">
        <f t="shared" si="330"/>
        <v>0</v>
      </c>
    </row>
    <row r="970" spans="1:11">
      <c r="A970" s="68" t="s">
        <v>16</v>
      </c>
      <c r="B970" s="18" t="s">
        <v>243</v>
      </c>
      <c r="C970" s="18" t="s">
        <v>327</v>
      </c>
      <c r="D970" s="35" t="s">
        <v>595</v>
      </c>
      <c r="E970" s="18" t="s">
        <v>76</v>
      </c>
      <c r="F970" s="18" t="s">
        <v>17</v>
      </c>
      <c r="G970" s="102">
        <f>'[1]Бюджет 2025 г 1 чтение'!$H$1136</f>
        <v>0</v>
      </c>
      <c r="H970" s="102"/>
      <c r="I970" s="12">
        <f t="shared" si="323"/>
        <v>0</v>
      </c>
      <c r="J970" s="22">
        <f>'[1]Бюджет 2025 г 1 чтение'!$I$1136</f>
        <v>0</v>
      </c>
      <c r="K970" s="22">
        <f>'[1]Бюджет 2025 г 1 чтение'!$J$1136</f>
        <v>0</v>
      </c>
    </row>
    <row r="971" spans="1:11" ht="36">
      <c r="A971" s="17" t="s">
        <v>334</v>
      </c>
      <c r="B971" s="18" t="s">
        <v>243</v>
      </c>
      <c r="C971" s="18" t="s">
        <v>327</v>
      </c>
      <c r="D971" s="35" t="s">
        <v>335</v>
      </c>
      <c r="E971" s="14"/>
      <c r="F971" s="14"/>
      <c r="G971" s="102"/>
      <c r="H971" s="102"/>
      <c r="I971" s="12">
        <f t="shared" si="323"/>
        <v>0</v>
      </c>
      <c r="J971" s="22"/>
      <c r="K971" s="22"/>
    </row>
    <row r="972" spans="1:11" ht="24">
      <c r="A972" s="68" t="s">
        <v>73</v>
      </c>
      <c r="B972" s="18" t="s">
        <v>243</v>
      </c>
      <c r="C972" s="18" t="s">
        <v>327</v>
      </c>
      <c r="D972" s="35" t="s">
        <v>335</v>
      </c>
      <c r="E972" s="18" t="s">
        <v>74</v>
      </c>
      <c r="F972" s="18"/>
      <c r="G972" s="102"/>
      <c r="H972" s="102"/>
      <c r="I972" s="12">
        <f t="shared" si="323"/>
        <v>0</v>
      </c>
      <c r="J972" s="22"/>
      <c r="K972" s="22"/>
    </row>
    <row r="973" spans="1:11" ht="24">
      <c r="A973" s="68" t="s">
        <v>75</v>
      </c>
      <c r="B973" s="18" t="s">
        <v>243</v>
      </c>
      <c r="C973" s="18" t="s">
        <v>327</v>
      </c>
      <c r="D973" s="35" t="s">
        <v>335</v>
      </c>
      <c r="E973" s="18" t="s">
        <v>76</v>
      </c>
      <c r="F973" s="18"/>
      <c r="G973" s="102"/>
      <c r="H973" s="102"/>
      <c r="I973" s="12">
        <f t="shared" si="323"/>
        <v>0</v>
      </c>
      <c r="J973" s="22"/>
      <c r="K973" s="22"/>
    </row>
    <row r="974" spans="1:11">
      <c r="A974" s="68" t="s">
        <v>18</v>
      </c>
      <c r="B974" s="18" t="s">
        <v>243</v>
      </c>
      <c r="C974" s="18" t="s">
        <v>327</v>
      </c>
      <c r="D974" s="35" t="s">
        <v>335</v>
      </c>
      <c r="E974" s="18" t="s">
        <v>76</v>
      </c>
      <c r="F974" s="18" t="s">
        <v>10</v>
      </c>
      <c r="G974" s="102"/>
      <c r="H974" s="102"/>
      <c r="I974" s="12">
        <f t="shared" si="323"/>
        <v>0</v>
      </c>
      <c r="J974" s="22"/>
      <c r="K974" s="22"/>
    </row>
    <row r="975" spans="1:11">
      <c r="A975" s="33" t="s">
        <v>336</v>
      </c>
      <c r="B975" s="18" t="s">
        <v>243</v>
      </c>
      <c r="C975" s="18" t="s">
        <v>327</v>
      </c>
      <c r="D975" s="30" t="s">
        <v>351</v>
      </c>
      <c r="E975" s="18"/>
      <c r="F975" s="18"/>
      <c r="G975" s="102">
        <f t="shared" ref="G975:H978" si="331">G976</f>
        <v>0</v>
      </c>
      <c r="H975" s="102">
        <f t="shared" si="331"/>
        <v>0</v>
      </c>
      <c r="I975" s="12">
        <f t="shared" si="323"/>
        <v>0</v>
      </c>
      <c r="J975" s="102">
        <f t="shared" ref="J975:K978" si="332">J976</f>
        <v>0</v>
      </c>
      <c r="K975" s="102">
        <f t="shared" si="332"/>
        <v>0</v>
      </c>
    </row>
    <row r="976" spans="1:11" ht="24">
      <c r="A976" s="17" t="s">
        <v>44</v>
      </c>
      <c r="B976" s="18" t="s">
        <v>243</v>
      </c>
      <c r="C976" s="18" t="s">
        <v>327</v>
      </c>
      <c r="D976" s="30" t="s">
        <v>351</v>
      </c>
      <c r="E976" s="18" t="s">
        <v>45</v>
      </c>
      <c r="F976" s="18"/>
      <c r="G976" s="102">
        <f t="shared" si="331"/>
        <v>0</v>
      </c>
      <c r="H976" s="102">
        <f t="shared" si="331"/>
        <v>0</v>
      </c>
      <c r="I976" s="12">
        <f t="shared" si="323"/>
        <v>0</v>
      </c>
      <c r="J976" s="102">
        <f t="shared" si="332"/>
        <v>0</v>
      </c>
      <c r="K976" s="102">
        <f t="shared" si="332"/>
        <v>0</v>
      </c>
    </row>
    <row r="977" spans="1:11" ht="36">
      <c r="A977" s="44" t="s">
        <v>306</v>
      </c>
      <c r="B977" s="18" t="s">
        <v>243</v>
      </c>
      <c r="C977" s="18" t="s">
        <v>327</v>
      </c>
      <c r="D977" s="30" t="s">
        <v>351</v>
      </c>
      <c r="E977" s="18" t="s">
        <v>254</v>
      </c>
      <c r="F977" s="18"/>
      <c r="G977" s="102">
        <f t="shared" si="331"/>
        <v>0</v>
      </c>
      <c r="H977" s="102">
        <f t="shared" si="331"/>
        <v>0</v>
      </c>
      <c r="I977" s="12">
        <f t="shared" si="323"/>
        <v>0</v>
      </c>
      <c r="J977" s="102">
        <f t="shared" si="332"/>
        <v>0</v>
      </c>
      <c r="K977" s="102">
        <f t="shared" si="332"/>
        <v>0</v>
      </c>
    </row>
    <row r="978" spans="1:11">
      <c r="A978" s="44" t="s">
        <v>255</v>
      </c>
      <c r="B978" s="18" t="s">
        <v>243</v>
      </c>
      <c r="C978" s="18" t="s">
        <v>327</v>
      </c>
      <c r="D978" s="30" t="s">
        <v>351</v>
      </c>
      <c r="E978" s="18" t="s">
        <v>256</v>
      </c>
      <c r="F978" s="18"/>
      <c r="G978" s="102">
        <f t="shared" si="331"/>
        <v>0</v>
      </c>
      <c r="H978" s="102">
        <f t="shared" si="331"/>
        <v>0</v>
      </c>
      <c r="I978" s="12">
        <f t="shared" si="323"/>
        <v>0</v>
      </c>
      <c r="J978" s="102">
        <f t="shared" si="332"/>
        <v>0</v>
      </c>
      <c r="K978" s="102">
        <f t="shared" si="332"/>
        <v>0</v>
      </c>
    </row>
    <row r="979" spans="1:11">
      <c r="A979" s="44" t="s">
        <v>16</v>
      </c>
      <c r="B979" s="18" t="s">
        <v>243</v>
      </c>
      <c r="C979" s="18" t="s">
        <v>327</v>
      </c>
      <c r="D979" s="30" t="s">
        <v>351</v>
      </c>
      <c r="E979" s="18" t="s">
        <v>256</v>
      </c>
      <c r="F979" s="18" t="s">
        <v>17</v>
      </c>
      <c r="G979" s="102">
        <f>'[1]Бюджет 2025 г 1 чтение'!$H$1145</f>
        <v>0</v>
      </c>
      <c r="H979" s="102"/>
      <c r="I979" s="12">
        <f t="shared" si="323"/>
        <v>0</v>
      </c>
      <c r="J979" s="22">
        <f>'[1]Бюджет 2025 г 1 чтение'!$I$1145</f>
        <v>0</v>
      </c>
      <c r="K979" s="22">
        <f>'[1]Бюджет 2025 г 1 чтение'!$J$1145</f>
        <v>0</v>
      </c>
    </row>
    <row r="980" spans="1:11" ht="14.25" customHeight="1">
      <c r="A980" s="13" t="s">
        <v>348</v>
      </c>
      <c r="B980" s="14" t="s">
        <v>243</v>
      </c>
      <c r="C980" s="14" t="s">
        <v>349</v>
      </c>
      <c r="D980" s="14"/>
      <c r="E980" s="14"/>
      <c r="F980" s="14"/>
      <c r="G980" s="15">
        <f>G1001+G981</f>
        <v>7510</v>
      </c>
      <c r="H980" s="15">
        <f>H1001+H981</f>
        <v>0</v>
      </c>
      <c r="I980" s="12">
        <f t="shared" si="323"/>
        <v>7510</v>
      </c>
      <c r="J980" s="15">
        <f t="shared" ref="J980:K980" si="333">J1001+J981</f>
        <v>7250.5</v>
      </c>
      <c r="K980" s="15">
        <f t="shared" si="333"/>
        <v>6718.1</v>
      </c>
    </row>
    <row r="981" spans="1:11" ht="26.25" customHeight="1">
      <c r="A981" s="13" t="s">
        <v>328</v>
      </c>
      <c r="B981" s="14" t="s">
        <v>243</v>
      </c>
      <c r="C981" s="14" t="s">
        <v>349</v>
      </c>
      <c r="D981" s="14" t="s">
        <v>247</v>
      </c>
      <c r="E981" s="14"/>
      <c r="F981" s="14"/>
      <c r="G981" s="16">
        <f t="shared" ref="G981:K982" si="334">G982</f>
        <v>1773.2</v>
      </c>
      <c r="H981" s="16">
        <f t="shared" si="334"/>
        <v>0</v>
      </c>
      <c r="I981" s="12">
        <f t="shared" si="323"/>
        <v>1773.2</v>
      </c>
      <c r="J981" s="16">
        <f t="shared" si="334"/>
        <v>1585.4</v>
      </c>
      <c r="K981" s="16">
        <f t="shared" si="334"/>
        <v>1012.4</v>
      </c>
    </row>
    <row r="982" spans="1:11" ht="43.5" customHeight="1">
      <c r="A982" s="66" t="s">
        <v>329</v>
      </c>
      <c r="B982" s="14" t="s">
        <v>243</v>
      </c>
      <c r="C982" s="14" t="s">
        <v>349</v>
      </c>
      <c r="D982" s="14" t="s">
        <v>249</v>
      </c>
      <c r="E982" s="14"/>
      <c r="F982" s="14"/>
      <c r="G982" s="16">
        <f t="shared" si="334"/>
        <v>1773.2</v>
      </c>
      <c r="H982" s="16">
        <f t="shared" si="334"/>
        <v>0</v>
      </c>
      <c r="I982" s="12">
        <f t="shared" si="323"/>
        <v>1773.2</v>
      </c>
      <c r="J982" s="16">
        <f t="shared" si="334"/>
        <v>1585.4</v>
      </c>
      <c r="K982" s="16">
        <f t="shared" si="334"/>
        <v>1012.4</v>
      </c>
    </row>
    <row r="983" spans="1:11" ht="37.5" customHeight="1">
      <c r="A983" s="67" t="s">
        <v>330</v>
      </c>
      <c r="B983" s="14" t="s">
        <v>243</v>
      </c>
      <c r="C983" s="14" t="s">
        <v>349</v>
      </c>
      <c r="D983" s="14" t="s">
        <v>331</v>
      </c>
      <c r="E983" s="14"/>
      <c r="F983" s="14"/>
      <c r="G983" s="16">
        <f t="shared" ref="G983:K983" si="335">G984+G993</f>
        <v>1773.2</v>
      </c>
      <c r="H983" s="16">
        <f t="shared" si="335"/>
        <v>0</v>
      </c>
      <c r="I983" s="12">
        <f t="shared" si="323"/>
        <v>1773.2</v>
      </c>
      <c r="J983" s="16">
        <f t="shared" si="335"/>
        <v>1585.4</v>
      </c>
      <c r="K983" s="16">
        <f t="shared" si="335"/>
        <v>1012.4</v>
      </c>
    </row>
    <row r="984" spans="1:11">
      <c r="A984" s="68" t="s">
        <v>332</v>
      </c>
      <c r="B984" s="18" t="s">
        <v>243</v>
      </c>
      <c r="C984" s="18" t="s">
        <v>349</v>
      </c>
      <c r="D984" s="30" t="s">
        <v>331</v>
      </c>
      <c r="E984" s="14"/>
      <c r="F984" s="14"/>
      <c r="G984" s="16">
        <f>G985+G989</f>
        <v>200</v>
      </c>
      <c r="H984" s="16">
        <f>H985+H989</f>
        <v>0</v>
      </c>
      <c r="I984" s="12">
        <f t="shared" si="323"/>
        <v>200</v>
      </c>
      <c r="J984" s="16">
        <f t="shared" ref="J984:K984" si="336">J985+J989</f>
        <v>150</v>
      </c>
      <c r="K984" s="16">
        <f t="shared" si="336"/>
        <v>150</v>
      </c>
    </row>
    <row r="985" spans="1:11">
      <c r="A985" s="23" t="s">
        <v>333</v>
      </c>
      <c r="B985" s="18" t="s">
        <v>243</v>
      </c>
      <c r="C985" s="18" t="s">
        <v>349</v>
      </c>
      <c r="D985" s="35" t="s">
        <v>539</v>
      </c>
      <c r="E985" s="14"/>
      <c r="F985" s="14"/>
      <c r="G985" s="16">
        <f t="shared" ref="G985:K987" si="337">G986</f>
        <v>200</v>
      </c>
      <c r="H985" s="16">
        <f t="shared" si="337"/>
        <v>0</v>
      </c>
      <c r="I985" s="12">
        <f t="shared" si="323"/>
        <v>200</v>
      </c>
      <c r="J985" s="16">
        <f t="shared" si="337"/>
        <v>150</v>
      </c>
      <c r="K985" s="16">
        <f t="shared" si="337"/>
        <v>150</v>
      </c>
    </row>
    <row r="986" spans="1:11" ht="24">
      <c r="A986" s="68" t="s">
        <v>73</v>
      </c>
      <c r="B986" s="18" t="s">
        <v>243</v>
      </c>
      <c r="C986" s="18" t="s">
        <v>349</v>
      </c>
      <c r="D986" s="35" t="s">
        <v>539</v>
      </c>
      <c r="E986" s="18" t="s">
        <v>74</v>
      </c>
      <c r="F986" s="18"/>
      <c r="G986" s="16">
        <f t="shared" si="337"/>
        <v>200</v>
      </c>
      <c r="H986" s="16">
        <f t="shared" si="337"/>
        <v>0</v>
      </c>
      <c r="I986" s="12">
        <f t="shared" si="323"/>
        <v>200</v>
      </c>
      <c r="J986" s="16">
        <f t="shared" si="337"/>
        <v>150</v>
      </c>
      <c r="K986" s="16">
        <f t="shared" si="337"/>
        <v>150</v>
      </c>
    </row>
    <row r="987" spans="1:11" ht="24">
      <c r="A987" s="68" t="s">
        <v>75</v>
      </c>
      <c r="B987" s="18" t="s">
        <v>243</v>
      </c>
      <c r="C987" s="18" t="s">
        <v>349</v>
      </c>
      <c r="D987" s="35" t="s">
        <v>539</v>
      </c>
      <c r="E987" s="18" t="s">
        <v>76</v>
      </c>
      <c r="F987" s="18"/>
      <c r="G987" s="16">
        <f t="shared" si="337"/>
        <v>200</v>
      </c>
      <c r="H987" s="16">
        <f t="shared" si="337"/>
        <v>0</v>
      </c>
      <c r="I987" s="12">
        <f t="shared" si="323"/>
        <v>200</v>
      </c>
      <c r="J987" s="16">
        <f t="shared" si="337"/>
        <v>150</v>
      </c>
      <c r="K987" s="16">
        <f t="shared" si="337"/>
        <v>150</v>
      </c>
    </row>
    <row r="988" spans="1:11">
      <c r="A988" s="68" t="s">
        <v>16</v>
      </c>
      <c r="B988" s="18" t="s">
        <v>243</v>
      </c>
      <c r="C988" s="18" t="s">
        <v>349</v>
      </c>
      <c r="D988" s="35" t="s">
        <v>539</v>
      </c>
      <c r="E988" s="18" t="s">
        <v>76</v>
      </c>
      <c r="F988" s="18" t="s">
        <v>17</v>
      </c>
      <c r="G988" s="130">
        <f>'[1]Бюджет 2025 г 1 чтение'!$H$1090</f>
        <v>200</v>
      </c>
      <c r="H988" s="130"/>
      <c r="I988" s="12">
        <f t="shared" si="323"/>
        <v>200</v>
      </c>
      <c r="J988" s="22">
        <f>'[1]Бюджет 2025 г 1 чтение'!$I$1090</f>
        <v>150</v>
      </c>
      <c r="K988" s="22">
        <f>'[1]Бюджет 2025 г 1 чтение'!$J$1090</f>
        <v>150</v>
      </c>
    </row>
    <row r="989" spans="1:11" ht="36">
      <c r="A989" s="17" t="s">
        <v>334</v>
      </c>
      <c r="B989" s="18" t="s">
        <v>243</v>
      </c>
      <c r="C989" s="18" t="s">
        <v>327</v>
      </c>
      <c r="D989" s="35" t="s">
        <v>335</v>
      </c>
      <c r="E989" s="14"/>
      <c r="F989" s="14"/>
      <c r="G989" s="16">
        <f t="shared" ref="G989:J991" si="338">G990</f>
        <v>0</v>
      </c>
      <c r="H989" s="16">
        <f t="shared" si="338"/>
        <v>0</v>
      </c>
      <c r="I989" s="12">
        <f t="shared" si="323"/>
        <v>0</v>
      </c>
      <c r="J989" s="16">
        <f t="shared" si="338"/>
        <v>0</v>
      </c>
      <c r="K989" s="26"/>
    </row>
    <row r="990" spans="1:11" ht="24">
      <c r="A990" s="68" t="s">
        <v>73</v>
      </c>
      <c r="B990" s="18" t="s">
        <v>243</v>
      </c>
      <c r="C990" s="18" t="s">
        <v>327</v>
      </c>
      <c r="D990" s="35" t="s">
        <v>335</v>
      </c>
      <c r="E990" s="18" t="s">
        <v>74</v>
      </c>
      <c r="F990" s="18"/>
      <c r="G990" s="16">
        <f t="shared" si="338"/>
        <v>0</v>
      </c>
      <c r="H990" s="16">
        <f t="shared" si="338"/>
        <v>0</v>
      </c>
      <c r="I990" s="12">
        <f t="shared" si="323"/>
        <v>0</v>
      </c>
      <c r="J990" s="16">
        <f t="shared" si="338"/>
        <v>0</v>
      </c>
      <c r="K990" s="26"/>
    </row>
    <row r="991" spans="1:11" ht="24">
      <c r="A991" s="68" t="s">
        <v>75</v>
      </c>
      <c r="B991" s="18" t="s">
        <v>243</v>
      </c>
      <c r="C991" s="18" t="s">
        <v>327</v>
      </c>
      <c r="D991" s="35" t="s">
        <v>335</v>
      </c>
      <c r="E991" s="18" t="s">
        <v>76</v>
      </c>
      <c r="F991" s="18"/>
      <c r="G991" s="16">
        <f t="shared" si="338"/>
        <v>0</v>
      </c>
      <c r="H991" s="16">
        <f t="shared" si="338"/>
        <v>0</v>
      </c>
      <c r="I991" s="12">
        <f t="shared" si="323"/>
        <v>0</v>
      </c>
      <c r="J991" s="16">
        <f t="shared" si="338"/>
        <v>0</v>
      </c>
      <c r="K991" s="26"/>
    </row>
    <row r="992" spans="1:11">
      <c r="A992" s="68" t="s">
        <v>18</v>
      </c>
      <c r="B992" s="18" t="s">
        <v>243</v>
      </c>
      <c r="C992" s="18" t="s">
        <v>327</v>
      </c>
      <c r="D992" s="35" t="s">
        <v>335</v>
      </c>
      <c r="E992" s="18" t="s">
        <v>76</v>
      </c>
      <c r="F992" s="18" t="s">
        <v>10</v>
      </c>
      <c r="G992" s="19"/>
      <c r="H992" s="19"/>
      <c r="I992" s="12">
        <f t="shared" si="323"/>
        <v>0</v>
      </c>
      <c r="J992" s="20"/>
      <c r="K992" s="26"/>
    </row>
    <row r="993" spans="1:11" ht="12" customHeight="1">
      <c r="A993" s="33" t="s">
        <v>336</v>
      </c>
      <c r="B993" s="18" t="s">
        <v>243</v>
      </c>
      <c r="C993" s="18" t="s">
        <v>349</v>
      </c>
      <c r="D993" s="30" t="s">
        <v>337</v>
      </c>
      <c r="E993" s="18"/>
      <c r="F993" s="18"/>
      <c r="G993" s="16">
        <f t="shared" ref="G993:K996" si="339">G994</f>
        <v>1573.2</v>
      </c>
      <c r="H993" s="16">
        <f t="shared" si="339"/>
        <v>0</v>
      </c>
      <c r="I993" s="12">
        <f t="shared" si="323"/>
        <v>1573.2</v>
      </c>
      <c r="J993" s="16">
        <f t="shared" si="339"/>
        <v>1435.4</v>
      </c>
      <c r="K993" s="16">
        <f t="shared" si="339"/>
        <v>862.4</v>
      </c>
    </row>
    <row r="994" spans="1:11" ht="23.25" customHeight="1">
      <c r="A994" s="17" t="s">
        <v>44</v>
      </c>
      <c r="B994" s="18" t="s">
        <v>243</v>
      </c>
      <c r="C994" s="18" t="s">
        <v>349</v>
      </c>
      <c r="D994" s="30" t="s">
        <v>337</v>
      </c>
      <c r="E994" s="18" t="s">
        <v>45</v>
      </c>
      <c r="F994" s="18"/>
      <c r="G994" s="16">
        <f t="shared" si="339"/>
        <v>1573.2</v>
      </c>
      <c r="H994" s="16">
        <f t="shared" si="339"/>
        <v>0</v>
      </c>
      <c r="I994" s="12">
        <f t="shared" si="323"/>
        <v>1573.2</v>
      </c>
      <c r="J994" s="16">
        <f t="shared" si="339"/>
        <v>1435.4</v>
      </c>
      <c r="K994" s="16">
        <f t="shared" si="339"/>
        <v>862.4</v>
      </c>
    </row>
    <row r="995" spans="1:11" ht="36.75" customHeight="1">
      <c r="A995" s="44" t="s">
        <v>306</v>
      </c>
      <c r="B995" s="18" t="s">
        <v>243</v>
      </c>
      <c r="C995" s="18" t="s">
        <v>349</v>
      </c>
      <c r="D995" s="30" t="s">
        <v>337</v>
      </c>
      <c r="E995" s="18" t="s">
        <v>254</v>
      </c>
      <c r="F995" s="18"/>
      <c r="G995" s="16">
        <f t="shared" si="339"/>
        <v>1573.2</v>
      </c>
      <c r="H995" s="16">
        <f t="shared" si="339"/>
        <v>0</v>
      </c>
      <c r="I995" s="12">
        <f t="shared" si="323"/>
        <v>1573.2</v>
      </c>
      <c r="J995" s="16">
        <f t="shared" si="339"/>
        <v>1435.4</v>
      </c>
      <c r="K995" s="16">
        <f t="shared" si="339"/>
        <v>862.4</v>
      </c>
    </row>
    <row r="996" spans="1:11" ht="15.75" customHeight="1">
      <c r="A996" s="44" t="s">
        <v>255</v>
      </c>
      <c r="B996" s="18" t="s">
        <v>243</v>
      </c>
      <c r="C996" s="18" t="s">
        <v>349</v>
      </c>
      <c r="D996" s="30" t="s">
        <v>337</v>
      </c>
      <c r="E996" s="18" t="s">
        <v>256</v>
      </c>
      <c r="F996" s="18"/>
      <c r="G996" s="16">
        <f t="shared" si="339"/>
        <v>1573.2</v>
      </c>
      <c r="H996" s="16">
        <f t="shared" si="339"/>
        <v>0</v>
      </c>
      <c r="I996" s="12">
        <f t="shared" si="323"/>
        <v>1573.2</v>
      </c>
      <c r="J996" s="16">
        <f t="shared" si="339"/>
        <v>1435.4</v>
      </c>
      <c r="K996" s="16">
        <f t="shared" si="339"/>
        <v>862.4</v>
      </c>
    </row>
    <row r="997" spans="1:11">
      <c r="A997" s="44" t="s">
        <v>16</v>
      </c>
      <c r="B997" s="18" t="s">
        <v>243</v>
      </c>
      <c r="C997" s="18" t="s">
        <v>349</v>
      </c>
      <c r="D997" s="30" t="s">
        <v>337</v>
      </c>
      <c r="E997" s="18" t="s">
        <v>256</v>
      </c>
      <c r="F997" s="18" t="s">
        <v>17</v>
      </c>
      <c r="G997" s="64">
        <f>'[1]Бюджет 2025 г 1 чтение'!$H$1101</f>
        <v>1573.2</v>
      </c>
      <c r="H997" s="64"/>
      <c r="I997" s="12">
        <f t="shared" si="323"/>
        <v>1573.2</v>
      </c>
      <c r="J997" s="20">
        <f>'[1]Бюджет 2025 г 1 чтение'!$I$1101</f>
        <v>1435.4</v>
      </c>
      <c r="K997" s="19">
        <f>'[1]Бюджет 2025 г 1 чтение'!$J$1101</f>
        <v>862.4</v>
      </c>
    </row>
    <row r="998" spans="1:11" ht="14.25" hidden="1" customHeight="1">
      <c r="A998" s="13"/>
      <c r="B998" s="14"/>
      <c r="C998" s="14"/>
      <c r="D998" s="14"/>
      <c r="E998" s="14"/>
      <c r="F998" s="14"/>
      <c r="G998" s="15"/>
      <c r="H998" s="15"/>
      <c r="I998" s="12">
        <f t="shared" si="323"/>
        <v>0</v>
      </c>
      <c r="J998" s="15"/>
      <c r="K998" s="15"/>
    </row>
    <row r="999" spans="1:11" ht="14.25" hidden="1" customHeight="1">
      <c r="A999" s="13"/>
      <c r="B999" s="14"/>
      <c r="C999" s="14"/>
      <c r="D999" s="14"/>
      <c r="E999" s="14"/>
      <c r="F999" s="14"/>
      <c r="G999" s="15"/>
      <c r="H999" s="15"/>
      <c r="I999" s="12">
        <f t="shared" si="323"/>
        <v>0</v>
      </c>
      <c r="J999" s="15"/>
      <c r="K999" s="15"/>
    </row>
    <row r="1000" spans="1:11" ht="14.25" hidden="1" customHeight="1">
      <c r="A1000" s="13"/>
      <c r="B1000" s="14"/>
      <c r="C1000" s="14"/>
      <c r="D1000" s="14"/>
      <c r="E1000" s="14"/>
      <c r="F1000" s="14"/>
      <c r="G1000" s="15"/>
      <c r="H1000" s="15"/>
      <c r="I1000" s="12">
        <f t="shared" si="323"/>
        <v>0</v>
      </c>
      <c r="J1000" s="15"/>
      <c r="K1000" s="15"/>
    </row>
    <row r="1001" spans="1:11" ht="27" customHeight="1">
      <c r="A1001" s="13" t="s">
        <v>25</v>
      </c>
      <c r="B1001" s="14" t="s">
        <v>243</v>
      </c>
      <c r="C1001" s="14" t="s">
        <v>349</v>
      </c>
      <c r="D1001" s="14" t="s">
        <v>26</v>
      </c>
      <c r="E1001" s="14"/>
      <c r="F1001" s="14"/>
      <c r="G1001" s="16">
        <f t="shared" ref="G1001:J1001" si="340">G1006+G1013+G1002</f>
        <v>5736.8</v>
      </c>
      <c r="H1001" s="16">
        <f t="shared" si="340"/>
        <v>0</v>
      </c>
      <c r="I1001" s="12">
        <f t="shared" si="323"/>
        <v>5736.8</v>
      </c>
      <c r="J1001" s="16">
        <f t="shared" si="340"/>
        <v>5665.1</v>
      </c>
      <c r="K1001" s="16">
        <f>K1006+K1013+K1002</f>
        <v>5705.7000000000007</v>
      </c>
    </row>
    <row r="1002" spans="1:11" ht="38.25">
      <c r="A1002" s="23" t="s">
        <v>33</v>
      </c>
      <c r="B1002" s="18" t="s">
        <v>243</v>
      </c>
      <c r="C1002" s="18" t="s">
        <v>349</v>
      </c>
      <c r="D1002" s="24" t="s">
        <v>34</v>
      </c>
      <c r="E1002" s="24"/>
      <c r="F1002" s="24"/>
      <c r="G1002" s="16">
        <f t="shared" ref="G1002:J1004" si="341">G1003</f>
        <v>0</v>
      </c>
      <c r="H1002" s="16">
        <f t="shared" si="341"/>
        <v>0</v>
      </c>
      <c r="I1002" s="12">
        <f t="shared" ref="I1002:I1065" si="342">G1002+H1002</f>
        <v>0</v>
      </c>
      <c r="J1002" s="16">
        <f t="shared" si="341"/>
        <v>0</v>
      </c>
      <c r="K1002" s="26"/>
    </row>
    <row r="1003" spans="1:11" ht="76.5">
      <c r="A1003" s="23" t="s">
        <v>29</v>
      </c>
      <c r="B1003" s="18" t="s">
        <v>243</v>
      </c>
      <c r="C1003" s="18" t="s">
        <v>349</v>
      </c>
      <c r="D1003" s="24" t="s">
        <v>34</v>
      </c>
      <c r="E1003" s="24" t="s">
        <v>30</v>
      </c>
      <c r="F1003" s="24"/>
      <c r="G1003" s="16">
        <f t="shared" si="341"/>
        <v>0</v>
      </c>
      <c r="H1003" s="16">
        <f t="shared" si="341"/>
        <v>0</v>
      </c>
      <c r="I1003" s="12">
        <f t="shared" si="342"/>
        <v>0</v>
      </c>
      <c r="J1003" s="16">
        <f t="shared" si="341"/>
        <v>0</v>
      </c>
      <c r="K1003" s="26"/>
    </row>
    <row r="1004" spans="1:11" ht="29.25" customHeight="1">
      <c r="A1004" s="23" t="s">
        <v>31</v>
      </c>
      <c r="B1004" s="18" t="s">
        <v>243</v>
      </c>
      <c r="C1004" s="18" t="s">
        <v>349</v>
      </c>
      <c r="D1004" s="24" t="s">
        <v>34</v>
      </c>
      <c r="E1004" s="24" t="s">
        <v>32</v>
      </c>
      <c r="F1004" s="24"/>
      <c r="G1004" s="16">
        <f t="shared" si="341"/>
        <v>0</v>
      </c>
      <c r="H1004" s="16">
        <f t="shared" si="341"/>
        <v>0</v>
      </c>
      <c r="I1004" s="12">
        <f t="shared" si="342"/>
        <v>0</v>
      </c>
      <c r="J1004" s="16">
        <f t="shared" si="341"/>
        <v>0</v>
      </c>
      <c r="K1004" s="26"/>
    </row>
    <row r="1005" spans="1:11">
      <c r="A1005" s="23" t="s">
        <v>19</v>
      </c>
      <c r="B1005" s="18" t="s">
        <v>243</v>
      </c>
      <c r="C1005" s="18" t="s">
        <v>349</v>
      </c>
      <c r="D1005" s="24" t="s">
        <v>34</v>
      </c>
      <c r="E1005" s="24" t="s">
        <v>32</v>
      </c>
      <c r="F1005" s="24" t="s">
        <v>11</v>
      </c>
      <c r="G1005" s="16"/>
      <c r="H1005" s="16"/>
      <c r="I1005" s="12">
        <f t="shared" si="342"/>
        <v>0</v>
      </c>
      <c r="J1005" s="16"/>
      <c r="K1005" s="26"/>
    </row>
    <row r="1006" spans="1:11">
      <c r="A1006" s="13" t="s">
        <v>37</v>
      </c>
      <c r="B1006" s="14" t="s">
        <v>243</v>
      </c>
      <c r="C1006" s="14" t="s">
        <v>349</v>
      </c>
      <c r="D1006" s="14" t="s">
        <v>38</v>
      </c>
      <c r="E1006" s="14"/>
      <c r="F1006" s="14"/>
      <c r="G1006" s="16">
        <f t="shared" ref="G1006:K1008" si="343">G1007</f>
        <v>2780</v>
      </c>
      <c r="H1006" s="16">
        <f t="shared" si="343"/>
        <v>0</v>
      </c>
      <c r="I1006" s="12">
        <f t="shared" si="342"/>
        <v>2780</v>
      </c>
      <c r="J1006" s="16">
        <f t="shared" si="343"/>
        <v>2780</v>
      </c>
      <c r="K1006" s="16">
        <f t="shared" si="343"/>
        <v>2780</v>
      </c>
    </row>
    <row r="1007" spans="1:11" ht="72.75" customHeight="1">
      <c r="A1007" s="17" t="s">
        <v>29</v>
      </c>
      <c r="B1007" s="18" t="s">
        <v>243</v>
      </c>
      <c r="C1007" s="18" t="s">
        <v>349</v>
      </c>
      <c r="D1007" s="18" t="s">
        <v>38</v>
      </c>
      <c r="E1007" s="18" t="s">
        <v>30</v>
      </c>
      <c r="F1007" s="18"/>
      <c r="G1007" s="16">
        <f t="shared" si="343"/>
        <v>2780</v>
      </c>
      <c r="H1007" s="16">
        <f t="shared" si="343"/>
        <v>0</v>
      </c>
      <c r="I1007" s="12">
        <f t="shared" si="342"/>
        <v>2780</v>
      </c>
      <c r="J1007" s="16">
        <f t="shared" si="343"/>
        <v>2780</v>
      </c>
      <c r="K1007" s="16">
        <f t="shared" si="343"/>
        <v>2780</v>
      </c>
    </row>
    <row r="1008" spans="1:11" ht="26.25" customHeight="1">
      <c r="A1008" s="17" t="s">
        <v>31</v>
      </c>
      <c r="B1008" s="18" t="s">
        <v>243</v>
      </c>
      <c r="C1008" s="18" t="s">
        <v>349</v>
      </c>
      <c r="D1008" s="18" t="s">
        <v>38</v>
      </c>
      <c r="E1008" s="18" t="s">
        <v>32</v>
      </c>
      <c r="F1008" s="18"/>
      <c r="G1008" s="16">
        <f t="shared" si="343"/>
        <v>2780</v>
      </c>
      <c r="H1008" s="16">
        <f t="shared" si="343"/>
        <v>0</v>
      </c>
      <c r="I1008" s="12">
        <f t="shared" si="342"/>
        <v>2780</v>
      </c>
      <c r="J1008" s="16">
        <f t="shared" si="343"/>
        <v>2780</v>
      </c>
      <c r="K1008" s="16">
        <f t="shared" si="343"/>
        <v>2780</v>
      </c>
    </row>
    <row r="1009" spans="1:14">
      <c r="A1009" s="17" t="s">
        <v>16</v>
      </c>
      <c r="B1009" s="18" t="s">
        <v>243</v>
      </c>
      <c r="C1009" s="18" t="s">
        <v>349</v>
      </c>
      <c r="D1009" s="18" t="s">
        <v>38</v>
      </c>
      <c r="E1009" s="18" t="s">
        <v>32</v>
      </c>
      <c r="F1009" s="18" t="s">
        <v>17</v>
      </c>
      <c r="G1009" s="64">
        <f>'[1]Бюджет 2025 г 1 чтение'!$H$1167</f>
        <v>2780</v>
      </c>
      <c r="H1009" s="64"/>
      <c r="I1009" s="12">
        <f t="shared" si="342"/>
        <v>2780</v>
      </c>
      <c r="J1009" s="22">
        <f>'[1]Бюджет 2025 г 1 чтение'!$I$1167</f>
        <v>2780</v>
      </c>
      <c r="K1009" s="22">
        <f>'[1]Бюджет 2025 г 1 чтение'!$J$1167</f>
        <v>2780</v>
      </c>
    </row>
    <row r="1010" spans="1:14" hidden="1">
      <c r="A1010" s="23" t="s">
        <v>56</v>
      </c>
      <c r="B1010" s="18" t="s">
        <v>243</v>
      </c>
      <c r="C1010" s="18" t="s">
        <v>349</v>
      </c>
      <c r="D1010" s="18" t="s">
        <v>350</v>
      </c>
      <c r="E1010" s="18"/>
      <c r="F1010" s="18"/>
      <c r="G1010" s="19"/>
      <c r="H1010" s="19"/>
      <c r="I1010" s="12">
        <f t="shared" si="342"/>
        <v>0</v>
      </c>
      <c r="J1010" s="20"/>
      <c r="K1010" s="26"/>
    </row>
    <row r="1011" spans="1:14" hidden="1">
      <c r="A1011" s="23" t="s">
        <v>79</v>
      </c>
      <c r="B1011" s="18" t="s">
        <v>243</v>
      </c>
      <c r="C1011" s="18" t="s">
        <v>349</v>
      </c>
      <c r="D1011" s="18" t="s">
        <v>350</v>
      </c>
      <c r="E1011" s="18" t="s">
        <v>80</v>
      </c>
      <c r="F1011" s="18"/>
      <c r="G1011" s="19"/>
      <c r="H1011" s="19"/>
      <c r="I1011" s="12">
        <f t="shared" si="342"/>
        <v>0</v>
      </c>
      <c r="J1011" s="20"/>
      <c r="K1011" s="26"/>
    </row>
    <row r="1012" spans="1:14" hidden="1">
      <c r="A1012" s="23" t="s">
        <v>81</v>
      </c>
      <c r="B1012" s="18" t="s">
        <v>243</v>
      </c>
      <c r="C1012" s="18" t="s">
        <v>349</v>
      </c>
      <c r="D1012" s="18" t="s">
        <v>350</v>
      </c>
      <c r="E1012" s="18" t="s">
        <v>80</v>
      </c>
      <c r="F1012" s="18" t="s">
        <v>17</v>
      </c>
      <c r="G1012" s="19"/>
      <c r="H1012" s="19"/>
      <c r="I1012" s="12">
        <f t="shared" si="342"/>
        <v>0</v>
      </c>
      <c r="J1012" s="20"/>
      <c r="K1012" s="26"/>
    </row>
    <row r="1013" spans="1:14" ht="27" customHeight="1">
      <c r="A1013" s="31" t="s">
        <v>312</v>
      </c>
      <c r="B1013" s="14" t="s">
        <v>243</v>
      </c>
      <c r="C1013" s="14" t="s">
        <v>349</v>
      </c>
      <c r="D1013" s="32" t="s">
        <v>351</v>
      </c>
      <c r="E1013" s="25"/>
      <c r="F1013" s="25"/>
      <c r="G1013" s="16">
        <f>G1018+G1014</f>
        <v>2956.8</v>
      </c>
      <c r="H1013" s="16">
        <f>H1018+H1014</f>
        <v>0</v>
      </c>
      <c r="I1013" s="12">
        <f t="shared" si="342"/>
        <v>2956.8</v>
      </c>
      <c r="J1013" s="16">
        <f t="shared" ref="J1013:K1013" si="344">J1018+J1014</f>
        <v>2885.1</v>
      </c>
      <c r="K1013" s="16">
        <f t="shared" si="344"/>
        <v>2925.7000000000003</v>
      </c>
    </row>
    <row r="1014" spans="1:14" ht="78.75" customHeight="1">
      <c r="A1014" s="108" t="s">
        <v>642</v>
      </c>
      <c r="B1014" s="18" t="s">
        <v>243</v>
      </c>
      <c r="C1014" s="18" t="s">
        <v>349</v>
      </c>
      <c r="D1014" s="117" t="s">
        <v>627</v>
      </c>
      <c r="E1014" s="134"/>
      <c r="F1014" s="134"/>
      <c r="G1014" s="130">
        <f t="shared" ref="G1014:K1016" si="345">G1015</f>
        <v>3.4</v>
      </c>
      <c r="H1014" s="130">
        <f t="shared" si="345"/>
        <v>0</v>
      </c>
      <c r="I1014" s="12">
        <f t="shared" si="342"/>
        <v>3.4</v>
      </c>
      <c r="J1014" s="130">
        <f t="shared" si="345"/>
        <v>3.4</v>
      </c>
      <c r="K1014" s="130">
        <f t="shared" si="345"/>
        <v>3.4</v>
      </c>
    </row>
    <row r="1015" spans="1:14" ht="38.25">
      <c r="A1015" s="108" t="s">
        <v>306</v>
      </c>
      <c r="B1015" s="18" t="s">
        <v>243</v>
      </c>
      <c r="C1015" s="18" t="s">
        <v>349</v>
      </c>
      <c r="D1015" s="117" t="s">
        <v>627</v>
      </c>
      <c r="E1015" s="134" t="s">
        <v>254</v>
      </c>
      <c r="F1015" s="134"/>
      <c r="G1015" s="130">
        <f t="shared" si="345"/>
        <v>3.4</v>
      </c>
      <c r="H1015" s="130">
        <f t="shared" si="345"/>
        <v>0</v>
      </c>
      <c r="I1015" s="12">
        <f t="shared" si="342"/>
        <v>3.4</v>
      </c>
      <c r="J1015" s="130">
        <f t="shared" si="345"/>
        <v>3.4</v>
      </c>
      <c r="K1015" s="130">
        <f t="shared" si="345"/>
        <v>3.4</v>
      </c>
    </row>
    <row r="1016" spans="1:14">
      <c r="A1016" s="108" t="s">
        <v>255</v>
      </c>
      <c r="B1016" s="18" t="s">
        <v>243</v>
      </c>
      <c r="C1016" s="18" t="s">
        <v>349</v>
      </c>
      <c r="D1016" s="117" t="s">
        <v>627</v>
      </c>
      <c r="E1016" s="134" t="s">
        <v>256</v>
      </c>
      <c r="F1016" s="134"/>
      <c r="G1016" s="130">
        <f t="shared" si="345"/>
        <v>3.4</v>
      </c>
      <c r="H1016" s="130">
        <f t="shared" si="345"/>
        <v>0</v>
      </c>
      <c r="I1016" s="12">
        <f t="shared" si="342"/>
        <v>3.4</v>
      </c>
      <c r="J1016" s="130">
        <f t="shared" si="345"/>
        <v>3.4</v>
      </c>
      <c r="K1016" s="130">
        <f t="shared" si="345"/>
        <v>3.4</v>
      </c>
    </row>
    <row r="1017" spans="1:14" ht="10.5" customHeight="1">
      <c r="A1017" s="108" t="s">
        <v>18</v>
      </c>
      <c r="B1017" s="18" t="s">
        <v>243</v>
      </c>
      <c r="C1017" s="18" t="s">
        <v>349</v>
      </c>
      <c r="D1017" s="117" t="s">
        <v>627</v>
      </c>
      <c r="E1017" s="134" t="s">
        <v>256</v>
      </c>
      <c r="F1017" s="134" t="s">
        <v>10</v>
      </c>
      <c r="G1017" s="130">
        <f>'[3]Бюджет 2025 г 2 чтение'!$H$1181</f>
        <v>3.4</v>
      </c>
      <c r="H1017" s="130"/>
      <c r="I1017" s="12">
        <f t="shared" si="342"/>
        <v>3.4</v>
      </c>
      <c r="J1017" s="130">
        <f>'[1]Бюджет 2025 г 1 чтение'!$I$1176</f>
        <v>3.4</v>
      </c>
      <c r="K1017" s="130">
        <f>'[1]Бюджет 2025 г 1 чтение'!$J$1176</f>
        <v>3.4</v>
      </c>
    </row>
    <row r="1018" spans="1:14" ht="36.75" customHeight="1">
      <c r="A1018" s="44" t="s">
        <v>306</v>
      </c>
      <c r="B1018" s="18" t="s">
        <v>243</v>
      </c>
      <c r="C1018" s="18" t="s">
        <v>349</v>
      </c>
      <c r="D1018" s="30" t="s">
        <v>351</v>
      </c>
      <c r="E1018" s="18" t="s">
        <v>254</v>
      </c>
      <c r="F1018" s="18"/>
      <c r="G1018" s="16">
        <f t="shared" ref="G1018:K1019" si="346">G1019</f>
        <v>2953.4</v>
      </c>
      <c r="H1018" s="16">
        <f t="shared" si="346"/>
        <v>0</v>
      </c>
      <c r="I1018" s="12">
        <f t="shared" si="342"/>
        <v>2953.4</v>
      </c>
      <c r="J1018" s="16">
        <f t="shared" si="346"/>
        <v>2881.7</v>
      </c>
      <c r="K1018" s="16">
        <f t="shared" si="346"/>
        <v>2922.3</v>
      </c>
    </row>
    <row r="1019" spans="1:14" ht="15.75" customHeight="1">
      <c r="A1019" s="44" t="s">
        <v>255</v>
      </c>
      <c r="B1019" s="18" t="s">
        <v>243</v>
      </c>
      <c r="C1019" s="18" t="s">
        <v>349</v>
      </c>
      <c r="D1019" s="30" t="s">
        <v>351</v>
      </c>
      <c r="E1019" s="18" t="s">
        <v>256</v>
      </c>
      <c r="F1019" s="18"/>
      <c r="G1019" s="16">
        <f t="shared" si="346"/>
        <v>2953.4</v>
      </c>
      <c r="H1019" s="16">
        <f t="shared" si="346"/>
        <v>0</v>
      </c>
      <c r="I1019" s="12">
        <f t="shared" si="342"/>
        <v>2953.4</v>
      </c>
      <c r="J1019" s="16">
        <f t="shared" si="346"/>
        <v>2881.7</v>
      </c>
      <c r="K1019" s="16">
        <f t="shared" si="346"/>
        <v>2922.3</v>
      </c>
    </row>
    <row r="1020" spans="1:14">
      <c r="A1020" s="17" t="s">
        <v>567</v>
      </c>
      <c r="B1020" s="18" t="s">
        <v>243</v>
      </c>
      <c r="C1020" s="18" t="s">
        <v>349</v>
      </c>
      <c r="D1020" s="30" t="s">
        <v>351</v>
      </c>
      <c r="E1020" s="18" t="s">
        <v>256</v>
      </c>
      <c r="F1020" s="18" t="s">
        <v>17</v>
      </c>
      <c r="G1020" s="64">
        <f>'[3]Бюджет 2025 г 2 чтение'!$H$1185</f>
        <v>2953.4</v>
      </c>
      <c r="H1020" s="64"/>
      <c r="I1020" s="12">
        <f t="shared" si="342"/>
        <v>2953.4</v>
      </c>
      <c r="J1020" s="22">
        <f>'[3]Бюджет 2025 г 2 чтение'!$I$1185</f>
        <v>2881.7</v>
      </c>
      <c r="K1020" s="22">
        <f>'[3]Бюджет 2025 г 2 чтение'!$J$1185</f>
        <v>2922.3</v>
      </c>
    </row>
    <row r="1021" spans="1:14" ht="16.5" customHeight="1">
      <c r="A1021" s="205" t="s">
        <v>352</v>
      </c>
      <c r="B1021" s="14" t="s">
        <v>353</v>
      </c>
      <c r="C1021" s="34"/>
      <c r="D1021" s="34"/>
      <c r="E1021" s="14"/>
      <c r="F1021" s="14"/>
      <c r="G1021" s="15">
        <f>G1022+G1023+G1024+G1025</f>
        <v>9627.5</v>
      </c>
      <c r="H1021" s="15">
        <f>H1022+H1023+H1024+H1025</f>
        <v>522.4</v>
      </c>
      <c r="I1021" s="12">
        <f t="shared" si="342"/>
        <v>10149.9</v>
      </c>
      <c r="J1021" s="15">
        <f t="shared" ref="J1021:K1021" si="347">J1022+J1023+J1024+J1025</f>
        <v>8542.3000000000011</v>
      </c>
      <c r="K1021" s="15">
        <f t="shared" si="347"/>
        <v>7525.8</v>
      </c>
      <c r="L1021" s="109">
        <f>G1027+G1104+G1132+G1137</f>
        <v>9627.5</v>
      </c>
      <c r="M1021" s="109">
        <f>J1027+J1104+J1132+J1137</f>
        <v>8542.2999999999993</v>
      </c>
      <c r="N1021" s="109">
        <f>K1027+K1104+K1132+K1137</f>
        <v>7525.8</v>
      </c>
    </row>
    <row r="1022" spans="1:14">
      <c r="A1022" s="13" t="s">
        <v>276</v>
      </c>
      <c r="B1022" s="14" t="s">
        <v>353</v>
      </c>
      <c r="C1022" s="34"/>
      <c r="D1022" s="34"/>
      <c r="E1022" s="14"/>
      <c r="F1022" s="14" t="s">
        <v>17</v>
      </c>
      <c r="G1022" s="15">
        <f>G1056+G1062+G1073+G1083+G1098+G1136+G1146+G1103+G1048+G1078+G1033+G1039+G1113+G1117+G1120</f>
        <v>8927.5</v>
      </c>
      <c r="H1022" s="15">
        <f>H1056+H1062+H1073+H1083+H1098+H1136+H1146+H1103+H1048+H1078+H1033+H1039+H1113+H1117+H1120</f>
        <v>522.4</v>
      </c>
      <c r="I1022" s="12">
        <f t="shared" si="342"/>
        <v>9449.9</v>
      </c>
      <c r="J1022" s="15">
        <f>J1056+J1062+J1073+J1083+J1098+J1136+J1146+J1103+J1048+J1078+J1033+J1039+J1113+J1117+J1120</f>
        <v>8542.3000000000011</v>
      </c>
      <c r="K1022" s="15">
        <f>K1056+K1062+K1073+K1083+K1098+K1136+K1146+K1103+K1048+K1078+K1033+K1039+K1113+K1117+K1120</f>
        <v>7525.8</v>
      </c>
    </row>
    <row r="1023" spans="1:14">
      <c r="A1023" s="13" t="s">
        <v>18</v>
      </c>
      <c r="B1023" s="14" t="s">
        <v>353</v>
      </c>
      <c r="C1023" s="34"/>
      <c r="D1023" s="34"/>
      <c r="E1023" s="14"/>
      <c r="F1023" s="14" t="s">
        <v>10</v>
      </c>
      <c r="G1023" s="15">
        <f>G1074+G1054+G1093+G1049+G1066+G1069+G1079+G1037+G1044+G1109</f>
        <v>700</v>
      </c>
      <c r="H1023" s="15">
        <f>H1074+H1054+H1093+H1049+H1066+H1069+H1079+H1037+H1044+H1109</f>
        <v>0</v>
      </c>
      <c r="I1023" s="12">
        <f t="shared" si="342"/>
        <v>700</v>
      </c>
      <c r="J1023" s="15">
        <f t="shared" ref="J1023:K1023" si="348">J1074+J1054+J1093+J1049+J1066+J1069+J1079+J1037+J1044+J1109</f>
        <v>0</v>
      </c>
      <c r="K1023" s="15">
        <f t="shared" si="348"/>
        <v>0</v>
      </c>
    </row>
    <row r="1024" spans="1:14">
      <c r="A1024" s="13" t="s">
        <v>19</v>
      </c>
      <c r="B1024" s="14" t="s">
        <v>353</v>
      </c>
      <c r="C1024" s="34"/>
      <c r="D1024" s="34"/>
      <c r="E1024" s="14"/>
      <c r="F1024" s="14" t="s">
        <v>11</v>
      </c>
      <c r="G1024" s="15">
        <f>G1050+G1142</f>
        <v>0</v>
      </c>
      <c r="H1024" s="15">
        <f>H1050+H1142</f>
        <v>0</v>
      </c>
      <c r="I1024" s="12">
        <f t="shared" si="342"/>
        <v>0</v>
      </c>
      <c r="J1024" s="15">
        <f>J1050+J1142</f>
        <v>0</v>
      </c>
      <c r="K1024" s="15">
        <f>K1050+K1142</f>
        <v>0</v>
      </c>
    </row>
    <row r="1025" spans="1:11">
      <c r="A1025" s="13" t="s">
        <v>20</v>
      </c>
      <c r="B1025" s="14" t="s">
        <v>354</v>
      </c>
      <c r="C1025" s="34"/>
      <c r="D1025" s="34"/>
      <c r="E1025" s="14"/>
      <c r="F1025" s="14" t="s">
        <v>12</v>
      </c>
      <c r="G1025" s="15">
        <f t="shared" ref="G1025:K1025" si="349">G1034+G1040</f>
        <v>0</v>
      </c>
      <c r="H1025" s="15">
        <f t="shared" si="349"/>
        <v>0</v>
      </c>
      <c r="I1025" s="12">
        <f t="shared" si="342"/>
        <v>0</v>
      </c>
      <c r="J1025" s="15">
        <f t="shared" si="349"/>
        <v>0</v>
      </c>
      <c r="K1025" s="15">
        <f t="shared" si="349"/>
        <v>0</v>
      </c>
    </row>
    <row r="1026" spans="1:11" ht="13.5" customHeight="1">
      <c r="A1026" s="13" t="s">
        <v>355</v>
      </c>
      <c r="B1026" s="14" t="s">
        <v>353</v>
      </c>
      <c r="C1026" s="14" t="s">
        <v>354</v>
      </c>
      <c r="D1026" s="14"/>
      <c r="E1026" s="14"/>
      <c r="F1026" s="14"/>
      <c r="G1026" s="15">
        <f>G1027+G1132+G1099+G1104</f>
        <v>8577.5</v>
      </c>
      <c r="H1026" s="15">
        <f>H1027+H1132+H1099+H1104</f>
        <v>80</v>
      </c>
      <c r="I1026" s="12">
        <f t="shared" si="342"/>
        <v>8657.5</v>
      </c>
      <c r="J1026" s="15">
        <f>J1027+J1132+J1099+J1104</f>
        <v>7392.3</v>
      </c>
      <c r="K1026" s="15">
        <f>K1027+K1132+K1099+K1104</f>
        <v>6375.8</v>
      </c>
    </row>
    <row r="1027" spans="1:11" ht="71.25" customHeight="1">
      <c r="A1027" s="135" t="s">
        <v>694</v>
      </c>
      <c r="B1027" s="14" t="s">
        <v>353</v>
      </c>
      <c r="C1027" s="14" t="s">
        <v>354</v>
      </c>
      <c r="D1027" s="14" t="s">
        <v>316</v>
      </c>
      <c r="E1027" s="14"/>
      <c r="F1027" s="14"/>
      <c r="G1027" s="15">
        <f>G1028+G1057</f>
        <v>8500</v>
      </c>
      <c r="H1027" s="15">
        <f>H1028+H1057</f>
        <v>80</v>
      </c>
      <c r="I1027" s="12">
        <f>G1027+H1027</f>
        <v>8580</v>
      </c>
      <c r="J1027" s="15">
        <f>J1028+J1057</f>
        <v>7318.2</v>
      </c>
      <c r="K1027" s="15">
        <f t="shared" ref="K1027" si="350">K1028+K1057</f>
        <v>6318.2</v>
      </c>
    </row>
    <row r="1028" spans="1:11" ht="60.75" customHeight="1">
      <c r="A1028" s="209" t="s">
        <v>695</v>
      </c>
      <c r="B1028" s="18" t="s">
        <v>353</v>
      </c>
      <c r="C1028" s="18" t="s">
        <v>354</v>
      </c>
      <c r="D1028" s="18" t="s">
        <v>356</v>
      </c>
      <c r="E1028" s="18"/>
      <c r="F1028" s="18"/>
      <c r="G1028" s="16">
        <f>G1029</f>
        <v>800</v>
      </c>
      <c r="H1028" s="16">
        <f>H1029</f>
        <v>0</v>
      </c>
      <c r="I1028" s="12">
        <f t="shared" si="342"/>
        <v>800</v>
      </c>
      <c r="J1028" s="16">
        <f>J1029</f>
        <v>318.2</v>
      </c>
      <c r="K1028" s="16">
        <f t="shared" ref="K1028" si="351">K1029</f>
        <v>318.2</v>
      </c>
    </row>
    <row r="1029" spans="1:11" ht="27" customHeight="1">
      <c r="A1029" s="17" t="s">
        <v>643</v>
      </c>
      <c r="B1029" s="18" t="s">
        <v>353</v>
      </c>
      <c r="C1029" s="18" t="s">
        <v>354</v>
      </c>
      <c r="D1029" s="18" t="s">
        <v>357</v>
      </c>
      <c r="E1029" s="18"/>
      <c r="F1029" s="18"/>
      <c r="G1029" s="16">
        <f>G1051+G1045+G1030+G1041</f>
        <v>800</v>
      </c>
      <c r="H1029" s="16">
        <f>H1051+H1045+H1030+H1041</f>
        <v>0</v>
      </c>
      <c r="I1029" s="12">
        <f t="shared" si="342"/>
        <v>800</v>
      </c>
      <c r="J1029" s="16">
        <f t="shared" ref="J1029:K1029" si="352">J1051+J1045+J1030+J1041</f>
        <v>318.2</v>
      </c>
      <c r="K1029" s="16">
        <f t="shared" si="352"/>
        <v>318.2</v>
      </c>
    </row>
    <row r="1030" spans="1:11" ht="48.75" customHeight="1">
      <c r="A1030" s="23" t="s">
        <v>358</v>
      </c>
      <c r="B1030" s="18" t="s">
        <v>353</v>
      </c>
      <c r="C1030" s="18" t="s">
        <v>354</v>
      </c>
      <c r="D1030" s="24" t="s">
        <v>359</v>
      </c>
      <c r="E1030" s="24"/>
      <c r="F1030" s="24"/>
      <c r="G1030" s="63">
        <f>G1031+G1035+G1038</f>
        <v>800</v>
      </c>
      <c r="H1030" s="63">
        <f>H1031+H1035+H1038</f>
        <v>0</v>
      </c>
      <c r="I1030" s="12">
        <f t="shared" si="342"/>
        <v>800</v>
      </c>
      <c r="J1030" s="63">
        <f t="shared" ref="J1030:K1030" si="353">J1031+J1035+J1038</f>
        <v>318.2</v>
      </c>
      <c r="K1030" s="63">
        <f t="shared" si="353"/>
        <v>318.2</v>
      </c>
    </row>
    <row r="1031" spans="1:11" ht="27" customHeight="1">
      <c r="A1031" s="23" t="s">
        <v>44</v>
      </c>
      <c r="B1031" s="18" t="s">
        <v>353</v>
      </c>
      <c r="C1031" s="18" t="s">
        <v>354</v>
      </c>
      <c r="D1031" s="24" t="s">
        <v>359</v>
      </c>
      <c r="E1031" s="24" t="s">
        <v>45</v>
      </c>
      <c r="F1031" s="24"/>
      <c r="G1031" s="63">
        <f t="shared" ref="G1031:K1032" si="354">G1032</f>
        <v>214.8</v>
      </c>
      <c r="H1031" s="63">
        <f t="shared" si="354"/>
        <v>0</v>
      </c>
      <c r="I1031" s="12">
        <f t="shared" si="342"/>
        <v>214.8</v>
      </c>
      <c r="J1031" s="63">
        <f t="shared" si="354"/>
        <v>153</v>
      </c>
      <c r="K1031" s="63">
        <f t="shared" si="354"/>
        <v>153</v>
      </c>
    </row>
    <row r="1032" spans="1:11" ht="25.5" customHeight="1">
      <c r="A1032" s="23" t="s">
        <v>360</v>
      </c>
      <c r="B1032" s="18" t="s">
        <v>353</v>
      </c>
      <c r="C1032" s="18" t="s">
        <v>354</v>
      </c>
      <c r="D1032" s="24" t="s">
        <v>359</v>
      </c>
      <c r="E1032" s="24" t="s">
        <v>53</v>
      </c>
      <c r="F1032" s="24"/>
      <c r="G1032" s="63">
        <f t="shared" si="354"/>
        <v>214.8</v>
      </c>
      <c r="H1032" s="63">
        <f t="shared" si="354"/>
        <v>0</v>
      </c>
      <c r="I1032" s="12">
        <f t="shared" si="342"/>
        <v>214.8</v>
      </c>
      <c r="J1032" s="63">
        <f t="shared" si="354"/>
        <v>153</v>
      </c>
      <c r="K1032" s="63">
        <f t="shared" si="354"/>
        <v>153</v>
      </c>
    </row>
    <row r="1033" spans="1:11" ht="15.75" customHeight="1">
      <c r="A1033" s="23" t="s">
        <v>16</v>
      </c>
      <c r="B1033" s="18" t="s">
        <v>353</v>
      </c>
      <c r="C1033" s="18" t="s">
        <v>354</v>
      </c>
      <c r="D1033" s="24" t="s">
        <v>359</v>
      </c>
      <c r="E1033" s="24" t="s">
        <v>53</v>
      </c>
      <c r="F1033" s="24" t="s">
        <v>17</v>
      </c>
      <c r="G1033" s="63">
        <f>'[3]Бюджет 2025 г 2 чтение'!$H$1394</f>
        <v>214.8</v>
      </c>
      <c r="H1033" s="63"/>
      <c r="I1033" s="12">
        <f t="shared" si="342"/>
        <v>214.8</v>
      </c>
      <c r="J1033" s="63">
        <f>'[1]Бюджет 2025 г 1 чтение'!$I$1389</f>
        <v>153</v>
      </c>
      <c r="K1033" s="16">
        <f>'[1]Бюджет 2025 г 1 чтение'!$J$1389</f>
        <v>153</v>
      </c>
    </row>
    <row r="1034" spans="1:11" ht="15.75" customHeight="1">
      <c r="A1034" s="23" t="s">
        <v>20</v>
      </c>
      <c r="B1034" s="18" t="s">
        <v>353</v>
      </c>
      <c r="C1034" s="18" t="s">
        <v>354</v>
      </c>
      <c r="D1034" s="24" t="s">
        <v>359</v>
      </c>
      <c r="E1034" s="24" t="s">
        <v>53</v>
      </c>
      <c r="F1034" s="24" t="s">
        <v>12</v>
      </c>
      <c r="G1034" s="63"/>
      <c r="H1034" s="63"/>
      <c r="I1034" s="12">
        <f t="shared" si="342"/>
        <v>0</v>
      </c>
      <c r="J1034" s="63"/>
      <c r="K1034" s="26"/>
    </row>
    <row r="1035" spans="1:11" ht="41.25" customHeight="1">
      <c r="A1035" s="23" t="s">
        <v>44</v>
      </c>
      <c r="B1035" s="18" t="s">
        <v>353</v>
      </c>
      <c r="C1035" s="18" t="s">
        <v>354</v>
      </c>
      <c r="D1035" s="24" t="s">
        <v>361</v>
      </c>
      <c r="E1035" s="24" t="s">
        <v>45</v>
      </c>
      <c r="F1035" s="24"/>
      <c r="G1035" s="63">
        <f>G1036</f>
        <v>0</v>
      </c>
      <c r="H1035" s="63">
        <f>H1036</f>
        <v>0</v>
      </c>
      <c r="I1035" s="12">
        <f t="shared" si="342"/>
        <v>0</v>
      </c>
      <c r="J1035" s="63">
        <f>J1036</f>
        <v>0</v>
      </c>
      <c r="K1035" s="26"/>
    </row>
    <row r="1036" spans="1:11" ht="24" customHeight="1">
      <c r="A1036" s="23" t="s">
        <v>360</v>
      </c>
      <c r="B1036" s="18" t="s">
        <v>353</v>
      </c>
      <c r="C1036" s="18" t="s">
        <v>354</v>
      </c>
      <c r="D1036" s="24" t="s">
        <v>361</v>
      </c>
      <c r="E1036" s="24" t="s">
        <v>53</v>
      </c>
      <c r="F1036" s="24"/>
      <c r="G1036" s="63">
        <f>G1037</f>
        <v>0</v>
      </c>
      <c r="H1036" s="63">
        <f>H1037</f>
        <v>0</v>
      </c>
      <c r="I1036" s="12">
        <f t="shared" si="342"/>
        <v>0</v>
      </c>
      <c r="J1036" s="63">
        <f>J1037</f>
        <v>0</v>
      </c>
      <c r="K1036" s="26"/>
    </row>
    <row r="1037" spans="1:11" ht="17.25" customHeight="1">
      <c r="A1037" s="23" t="s">
        <v>18</v>
      </c>
      <c r="B1037" s="18" t="s">
        <v>353</v>
      </c>
      <c r="C1037" s="18" t="s">
        <v>354</v>
      </c>
      <c r="D1037" s="24" t="s">
        <v>361</v>
      </c>
      <c r="E1037" s="24" t="s">
        <v>53</v>
      </c>
      <c r="F1037" s="24" t="s">
        <v>10</v>
      </c>
      <c r="G1037" s="63"/>
      <c r="H1037" s="63"/>
      <c r="I1037" s="12">
        <f t="shared" si="342"/>
        <v>0</v>
      </c>
      <c r="J1037" s="63"/>
      <c r="K1037" s="26"/>
    </row>
    <row r="1038" spans="1:11" ht="12" customHeight="1">
      <c r="A1038" s="60" t="s">
        <v>161</v>
      </c>
      <c r="B1038" s="18" t="s">
        <v>353</v>
      </c>
      <c r="C1038" s="18" t="s">
        <v>354</v>
      </c>
      <c r="D1038" s="24" t="s">
        <v>359</v>
      </c>
      <c r="E1038" s="18" t="s">
        <v>162</v>
      </c>
      <c r="F1038" s="18"/>
      <c r="G1038" s="16">
        <f t="shared" ref="G1038:K1038" si="355">G1039</f>
        <v>585.20000000000005</v>
      </c>
      <c r="H1038" s="16">
        <f t="shared" si="355"/>
        <v>0</v>
      </c>
      <c r="I1038" s="12">
        <f t="shared" si="342"/>
        <v>585.20000000000005</v>
      </c>
      <c r="J1038" s="16">
        <f t="shared" si="355"/>
        <v>165.2</v>
      </c>
      <c r="K1038" s="16">
        <f t="shared" si="355"/>
        <v>165.2</v>
      </c>
    </row>
    <row r="1039" spans="1:11" ht="15" customHeight="1">
      <c r="A1039" s="17" t="s">
        <v>16</v>
      </c>
      <c r="B1039" s="18" t="s">
        <v>353</v>
      </c>
      <c r="C1039" s="18" t="s">
        <v>354</v>
      </c>
      <c r="D1039" s="24" t="s">
        <v>359</v>
      </c>
      <c r="E1039" s="18" t="s">
        <v>162</v>
      </c>
      <c r="F1039" s="18" t="s">
        <v>17</v>
      </c>
      <c r="G1039" s="64">
        <f>'[3]Бюджет 2025 г 2 чтение'!$H$671</f>
        <v>585.20000000000005</v>
      </c>
      <c r="H1039" s="64"/>
      <c r="I1039" s="12">
        <f t="shared" si="342"/>
        <v>585.20000000000005</v>
      </c>
      <c r="J1039" s="20">
        <f>'[1]Бюджет 2025 г 1 чтение'!$I$670</f>
        <v>165.2</v>
      </c>
      <c r="K1039" s="19">
        <f>'[1]Бюджет 2025 г 1 чтение'!$J$670</f>
        <v>165.2</v>
      </c>
    </row>
    <row r="1040" spans="1:11" ht="15" customHeight="1">
      <c r="A1040" s="23" t="s">
        <v>20</v>
      </c>
      <c r="B1040" s="18" t="s">
        <v>353</v>
      </c>
      <c r="C1040" s="18" t="s">
        <v>354</v>
      </c>
      <c r="D1040" s="24" t="s">
        <v>359</v>
      </c>
      <c r="E1040" s="18" t="s">
        <v>162</v>
      </c>
      <c r="F1040" s="18" t="s">
        <v>12</v>
      </c>
      <c r="G1040" s="19"/>
      <c r="H1040" s="19"/>
      <c r="I1040" s="12">
        <f t="shared" si="342"/>
        <v>0</v>
      </c>
      <c r="J1040" s="20"/>
      <c r="K1040" s="26"/>
    </row>
    <row r="1041" spans="1:11" ht="25.5" hidden="1">
      <c r="A1041" s="140" t="s">
        <v>596</v>
      </c>
      <c r="B1041" s="18" t="s">
        <v>353</v>
      </c>
      <c r="C1041" s="18" t="s">
        <v>354</v>
      </c>
      <c r="D1041" s="24" t="s">
        <v>361</v>
      </c>
      <c r="E1041" s="18"/>
      <c r="F1041" s="18"/>
      <c r="G1041" s="19">
        <f t="shared" ref="G1041:H1043" si="356">G1042</f>
        <v>0</v>
      </c>
      <c r="H1041" s="19">
        <f t="shared" si="356"/>
        <v>0</v>
      </c>
      <c r="I1041" s="12">
        <f t="shared" si="342"/>
        <v>0</v>
      </c>
      <c r="J1041" s="19">
        <f t="shared" ref="J1041:K1043" si="357">J1042</f>
        <v>0</v>
      </c>
      <c r="K1041" s="19">
        <f t="shared" si="357"/>
        <v>0</v>
      </c>
    </row>
    <row r="1042" spans="1:11" ht="15" hidden="1" customHeight="1">
      <c r="A1042" s="23" t="s">
        <v>44</v>
      </c>
      <c r="B1042" s="18" t="s">
        <v>353</v>
      </c>
      <c r="C1042" s="18" t="s">
        <v>354</v>
      </c>
      <c r="D1042" s="24" t="s">
        <v>361</v>
      </c>
      <c r="E1042" s="24" t="s">
        <v>45</v>
      </c>
      <c r="F1042" s="24"/>
      <c r="G1042" s="63">
        <f t="shared" si="356"/>
        <v>0</v>
      </c>
      <c r="H1042" s="63">
        <f t="shared" si="356"/>
        <v>0</v>
      </c>
      <c r="I1042" s="12">
        <f t="shared" si="342"/>
        <v>0</v>
      </c>
      <c r="J1042" s="63">
        <f t="shared" si="357"/>
        <v>0</v>
      </c>
      <c r="K1042" s="63">
        <f t="shared" si="357"/>
        <v>0</v>
      </c>
    </row>
    <row r="1043" spans="1:11" ht="15" hidden="1" customHeight="1">
      <c r="A1043" s="23" t="s">
        <v>360</v>
      </c>
      <c r="B1043" s="18" t="s">
        <v>353</v>
      </c>
      <c r="C1043" s="18" t="s">
        <v>354</v>
      </c>
      <c r="D1043" s="24" t="s">
        <v>361</v>
      </c>
      <c r="E1043" s="24" t="s">
        <v>53</v>
      </c>
      <c r="F1043" s="24"/>
      <c r="G1043" s="63">
        <f t="shared" si="356"/>
        <v>0</v>
      </c>
      <c r="H1043" s="63">
        <f t="shared" si="356"/>
        <v>0</v>
      </c>
      <c r="I1043" s="12">
        <f t="shared" si="342"/>
        <v>0</v>
      </c>
      <c r="J1043" s="63">
        <f t="shared" si="357"/>
        <v>0</v>
      </c>
      <c r="K1043" s="63">
        <f t="shared" si="357"/>
        <v>0</v>
      </c>
    </row>
    <row r="1044" spans="1:11" ht="15" hidden="1" customHeight="1">
      <c r="A1044" s="23" t="s">
        <v>18</v>
      </c>
      <c r="B1044" s="18" t="s">
        <v>353</v>
      </c>
      <c r="C1044" s="18" t="s">
        <v>354</v>
      </c>
      <c r="D1044" s="24" t="s">
        <v>361</v>
      </c>
      <c r="E1044" s="24" t="s">
        <v>53</v>
      </c>
      <c r="F1044" s="24" t="s">
        <v>10</v>
      </c>
      <c r="G1044" s="63">
        <f>'[1]Бюджет 2025 г 1 чтение'!$H$1394</f>
        <v>0</v>
      </c>
      <c r="H1044" s="63"/>
      <c r="I1044" s="12">
        <f t="shared" si="342"/>
        <v>0</v>
      </c>
      <c r="J1044" s="63">
        <f>'[1]Бюджет 2025 г 1 чтение'!$I$1394</f>
        <v>0</v>
      </c>
      <c r="K1044" s="26">
        <f>'[1]Бюджет 2025 г 1 чтение'!$J$1394</f>
        <v>0</v>
      </c>
    </row>
    <row r="1045" spans="1:11" ht="28.5" hidden="1" customHeight="1">
      <c r="A1045" s="23" t="s">
        <v>362</v>
      </c>
      <c r="B1045" s="18" t="s">
        <v>353</v>
      </c>
      <c r="C1045" s="18" t="s">
        <v>354</v>
      </c>
      <c r="D1045" s="24" t="s">
        <v>363</v>
      </c>
      <c r="E1045" s="18"/>
      <c r="F1045" s="18"/>
      <c r="G1045" s="16">
        <f t="shared" ref="G1045:K1046" si="358">G1046</f>
        <v>0</v>
      </c>
      <c r="H1045" s="16">
        <f t="shared" si="358"/>
        <v>0</v>
      </c>
      <c r="I1045" s="12">
        <f t="shared" si="342"/>
        <v>0</v>
      </c>
      <c r="J1045" s="16">
        <f t="shared" si="358"/>
        <v>0</v>
      </c>
      <c r="K1045" s="16">
        <f t="shared" si="358"/>
        <v>0</v>
      </c>
    </row>
    <row r="1046" spans="1:11" ht="27" hidden="1" customHeight="1">
      <c r="A1046" s="156" t="s">
        <v>44</v>
      </c>
      <c r="B1046" s="151" t="s">
        <v>353</v>
      </c>
      <c r="C1046" s="151" t="s">
        <v>354</v>
      </c>
      <c r="D1046" s="113" t="s">
        <v>363</v>
      </c>
      <c r="E1046" s="151" t="s">
        <v>45</v>
      </c>
      <c r="F1046" s="151"/>
      <c r="G1046" s="155">
        <f t="shared" si="358"/>
        <v>0</v>
      </c>
      <c r="H1046" s="155">
        <f t="shared" si="358"/>
        <v>0</v>
      </c>
      <c r="I1046" s="12">
        <f t="shared" si="342"/>
        <v>0</v>
      </c>
      <c r="J1046" s="155">
        <f t="shared" si="358"/>
        <v>0</v>
      </c>
      <c r="K1046" s="155">
        <f t="shared" si="358"/>
        <v>0</v>
      </c>
    </row>
    <row r="1047" spans="1:11" ht="41.25" hidden="1" customHeight="1">
      <c r="A1047" s="23" t="s">
        <v>360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/>
      <c r="G1047" s="16">
        <f t="shared" ref="G1047:K1047" si="359">G1048+G1049+G1050</f>
        <v>0</v>
      </c>
      <c r="H1047" s="16">
        <f t="shared" si="359"/>
        <v>0</v>
      </c>
      <c r="I1047" s="12">
        <f t="shared" si="342"/>
        <v>0</v>
      </c>
      <c r="J1047" s="16">
        <f t="shared" si="359"/>
        <v>0</v>
      </c>
      <c r="K1047" s="16">
        <f t="shared" si="359"/>
        <v>0</v>
      </c>
    </row>
    <row r="1048" spans="1:11" ht="14.25" hidden="1" customHeight="1">
      <c r="A1048" s="23" t="s">
        <v>16</v>
      </c>
      <c r="B1048" s="18" t="s">
        <v>353</v>
      </c>
      <c r="C1048" s="18" t="s">
        <v>354</v>
      </c>
      <c r="D1048" s="24" t="s">
        <v>363</v>
      </c>
      <c r="E1048" s="18" t="s">
        <v>53</v>
      </c>
      <c r="F1048" s="18" t="s">
        <v>17</v>
      </c>
      <c r="G1048" s="26">
        <f>'[1]Бюджет 2025 г 1 чтение'!$H$1398</f>
        <v>0</v>
      </c>
      <c r="H1048" s="26"/>
      <c r="I1048" s="12">
        <f t="shared" si="342"/>
        <v>0</v>
      </c>
      <c r="J1048" s="26">
        <f>'[1]Бюджет 2025 г 1 чтение'!$I$1398</f>
        <v>0</v>
      </c>
      <c r="K1048" s="26">
        <f>'[1]Бюджет 2025 г 1 чтение'!$J$1398</f>
        <v>0</v>
      </c>
    </row>
    <row r="1049" spans="1:11" ht="12" hidden="1" customHeight="1">
      <c r="A1049" s="23" t="s">
        <v>18</v>
      </c>
      <c r="B1049" s="18" t="s">
        <v>353</v>
      </c>
      <c r="C1049" s="18" t="s">
        <v>354</v>
      </c>
      <c r="D1049" s="24" t="s">
        <v>363</v>
      </c>
      <c r="E1049" s="18" t="s">
        <v>53</v>
      </c>
      <c r="F1049" s="18" t="s">
        <v>10</v>
      </c>
      <c r="G1049" s="19">
        <f>'[1]Бюджет 2025 г 1 чтение'!$H$1399</f>
        <v>0</v>
      </c>
      <c r="H1049" s="19"/>
      <c r="I1049" s="12">
        <f t="shared" si="342"/>
        <v>0</v>
      </c>
      <c r="J1049" s="19">
        <f>'[1]Бюджет 2025 г 1 чтение'!$I$1399</f>
        <v>0</v>
      </c>
      <c r="K1049" s="19">
        <f>'[1]Бюджет 2025 г 1 чтение'!$J$1399</f>
        <v>0</v>
      </c>
    </row>
    <row r="1050" spans="1:11" ht="15" hidden="1" customHeight="1">
      <c r="A1050" s="23" t="s">
        <v>19</v>
      </c>
      <c r="B1050" s="18" t="s">
        <v>353</v>
      </c>
      <c r="C1050" s="18" t="s">
        <v>354</v>
      </c>
      <c r="D1050" s="24" t="s">
        <v>363</v>
      </c>
      <c r="E1050" s="18" t="s">
        <v>53</v>
      </c>
      <c r="F1050" s="18" t="s">
        <v>11</v>
      </c>
      <c r="G1050" s="19">
        <f>'[1]Бюджет 2025 г 1 чтение'!$H$1400</f>
        <v>0</v>
      </c>
      <c r="H1050" s="19"/>
      <c r="I1050" s="12">
        <f t="shared" si="342"/>
        <v>0</v>
      </c>
      <c r="J1050" s="19">
        <f>'[1]Бюджет 2025 г 1 чтение'!$I$1400</f>
        <v>0</v>
      </c>
      <c r="K1050" s="19">
        <f>'[1]Бюджет 2025 г 1 чтение'!$J$1400</f>
        <v>0</v>
      </c>
    </row>
    <row r="1051" spans="1:11" ht="36" hidden="1">
      <c r="A1051" s="17" t="s">
        <v>364</v>
      </c>
      <c r="B1051" s="18" t="s">
        <v>353</v>
      </c>
      <c r="C1051" s="18" t="s">
        <v>354</v>
      </c>
      <c r="D1051" s="18" t="s">
        <v>361</v>
      </c>
      <c r="E1051" s="18"/>
      <c r="F1051" s="18"/>
      <c r="G1051" s="16">
        <f>G1052</f>
        <v>0</v>
      </c>
      <c r="H1051" s="16">
        <f>H1052</f>
        <v>0</v>
      </c>
      <c r="I1051" s="12">
        <f t="shared" si="342"/>
        <v>0</v>
      </c>
      <c r="J1051" s="16">
        <f t="shared" ref="J1051:K1051" si="360">J1052</f>
        <v>0</v>
      </c>
      <c r="K1051" s="16">
        <f t="shared" si="360"/>
        <v>0</v>
      </c>
    </row>
    <row r="1052" spans="1:11" hidden="1">
      <c r="A1052" s="60" t="s">
        <v>122</v>
      </c>
      <c r="B1052" s="18" t="s">
        <v>353</v>
      </c>
      <c r="C1052" s="18" t="s">
        <v>354</v>
      </c>
      <c r="D1052" s="18" t="s">
        <v>361</v>
      </c>
      <c r="E1052" s="18" t="s">
        <v>123</v>
      </c>
      <c r="F1052" s="18"/>
      <c r="G1052" s="16">
        <f>G1055+G1053</f>
        <v>0</v>
      </c>
      <c r="H1052" s="16">
        <f>H1055+H1053</f>
        <v>0</v>
      </c>
      <c r="I1052" s="12">
        <f t="shared" si="342"/>
        <v>0</v>
      </c>
      <c r="J1052" s="16">
        <f t="shared" ref="J1052:K1052" si="361">J1055+J1053</f>
        <v>0</v>
      </c>
      <c r="K1052" s="16">
        <f t="shared" si="361"/>
        <v>0</v>
      </c>
    </row>
    <row r="1053" spans="1:11" hidden="1">
      <c r="A1053" s="60" t="s">
        <v>365</v>
      </c>
      <c r="B1053" s="18" t="s">
        <v>353</v>
      </c>
      <c r="C1053" s="18" t="s">
        <v>354</v>
      </c>
      <c r="D1053" s="18" t="s">
        <v>361</v>
      </c>
      <c r="E1053" s="18" t="s">
        <v>366</v>
      </c>
      <c r="F1053" s="18"/>
      <c r="G1053" s="16">
        <f>G1054</f>
        <v>0</v>
      </c>
      <c r="H1053" s="16">
        <f>H1054</f>
        <v>0</v>
      </c>
      <c r="I1053" s="12">
        <f t="shared" si="342"/>
        <v>0</v>
      </c>
      <c r="J1053" s="16">
        <f t="shared" ref="J1053:K1053" si="362">J1054</f>
        <v>0</v>
      </c>
      <c r="K1053" s="16">
        <f t="shared" si="362"/>
        <v>0</v>
      </c>
    </row>
    <row r="1054" spans="1:11" hidden="1">
      <c r="A1054" s="60" t="s">
        <v>222</v>
      </c>
      <c r="B1054" s="18" t="s">
        <v>353</v>
      </c>
      <c r="C1054" s="18" t="s">
        <v>354</v>
      </c>
      <c r="D1054" s="18" t="s">
        <v>361</v>
      </c>
      <c r="E1054" s="18" t="s">
        <v>366</v>
      </c>
      <c r="F1054" s="18" t="s">
        <v>10</v>
      </c>
      <c r="G1054" s="16"/>
      <c r="H1054" s="16"/>
      <c r="I1054" s="12">
        <f t="shared" si="342"/>
        <v>0</v>
      </c>
      <c r="J1054" s="16"/>
      <c r="K1054" s="26"/>
    </row>
    <row r="1055" spans="1:11" hidden="1">
      <c r="A1055" s="60" t="s">
        <v>161</v>
      </c>
      <c r="B1055" s="18" t="s">
        <v>353</v>
      </c>
      <c r="C1055" s="18" t="s">
        <v>354</v>
      </c>
      <c r="D1055" s="18" t="s">
        <v>359</v>
      </c>
      <c r="E1055" s="18" t="s">
        <v>162</v>
      </c>
      <c r="F1055" s="18"/>
      <c r="G1055" s="16">
        <f>G1056</f>
        <v>0</v>
      </c>
      <c r="H1055" s="16">
        <f>H1056</f>
        <v>0</v>
      </c>
      <c r="I1055" s="12">
        <f t="shared" si="342"/>
        <v>0</v>
      </c>
      <c r="J1055" s="16">
        <f t="shared" ref="J1055:K1055" si="363">J1056</f>
        <v>0</v>
      </c>
      <c r="K1055" s="16">
        <f t="shared" si="363"/>
        <v>0</v>
      </c>
    </row>
    <row r="1056" spans="1:11" ht="15.75" hidden="1" customHeight="1">
      <c r="A1056" s="17" t="s">
        <v>16</v>
      </c>
      <c r="B1056" s="18" t="s">
        <v>353</v>
      </c>
      <c r="C1056" s="18" t="s">
        <v>354</v>
      </c>
      <c r="D1056" s="18" t="s">
        <v>359</v>
      </c>
      <c r="E1056" s="18" t="s">
        <v>162</v>
      </c>
      <c r="F1056" s="18" t="s">
        <v>17</v>
      </c>
      <c r="G1056" s="19"/>
      <c r="H1056" s="19"/>
      <c r="I1056" s="12">
        <f t="shared" si="342"/>
        <v>0</v>
      </c>
      <c r="J1056" s="20"/>
      <c r="K1056" s="26"/>
    </row>
    <row r="1057" spans="1:11" s="50" customFormat="1" ht="39" customHeight="1">
      <c r="A1057" s="210" t="s">
        <v>696</v>
      </c>
      <c r="B1057" s="18" t="s">
        <v>353</v>
      </c>
      <c r="C1057" s="18" t="s">
        <v>354</v>
      </c>
      <c r="D1057" s="24" t="s">
        <v>367</v>
      </c>
      <c r="E1057" s="18"/>
      <c r="F1057" s="18"/>
      <c r="G1057" s="16">
        <f t="shared" ref="G1057:K1057" si="364">G1058+G1094</f>
        <v>7700</v>
      </c>
      <c r="H1057" s="16">
        <f t="shared" si="364"/>
        <v>80</v>
      </c>
      <c r="I1057" s="12">
        <f t="shared" si="342"/>
        <v>7780</v>
      </c>
      <c r="J1057" s="16">
        <f t="shared" si="364"/>
        <v>7000</v>
      </c>
      <c r="K1057" s="16">
        <f t="shared" si="364"/>
        <v>6000</v>
      </c>
    </row>
    <row r="1058" spans="1:11" ht="36">
      <c r="A1058" s="17" t="s">
        <v>368</v>
      </c>
      <c r="B1058" s="18" t="s">
        <v>353</v>
      </c>
      <c r="C1058" s="18" t="s">
        <v>354</v>
      </c>
      <c r="D1058" s="24" t="s">
        <v>369</v>
      </c>
      <c r="E1058" s="18"/>
      <c r="F1058" s="18"/>
      <c r="G1058" s="16">
        <f t="shared" ref="G1058:K1058" si="365">G1059+G1070+G1080+G1090+G1063+G1075</f>
        <v>7700</v>
      </c>
      <c r="H1058" s="16">
        <f t="shared" si="365"/>
        <v>80</v>
      </c>
      <c r="I1058" s="12">
        <f t="shared" si="342"/>
        <v>7780</v>
      </c>
      <c r="J1058" s="16">
        <f t="shared" si="365"/>
        <v>7000</v>
      </c>
      <c r="K1058" s="16">
        <f t="shared" si="365"/>
        <v>6000</v>
      </c>
    </row>
    <row r="1059" spans="1:11" ht="32.25" customHeight="1">
      <c r="A1059" s="44" t="s">
        <v>312</v>
      </c>
      <c r="B1059" s="18" t="s">
        <v>353</v>
      </c>
      <c r="C1059" s="18" t="s">
        <v>354</v>
      </c>
      <c r="D1059" s="24" t="s">
        <v>370</v>
      </c>
      <c r="E1059" s="18"/>
      <c r="F1059" s="18"/>
      <c r="G1059" s="16">
        <f t="shared" ref="G1059:K1061" si="366">G1060</f>
        <v>7000</v>
      </c>
      <c r="H1059" s="16">
        <f t="shared" si="366"/>
        <v>80</v>
      </c>
      <c r="I1059" s="12">
        <f t="shared" si="342"/>
        <v>7080</v>
      </c>
      <c r="J1059" s="16">
        <f t="shared" si="366"/>
        <v>7000</v>
      </c>
      <c r="K1059" s="16">
        <f t="shared" si="366"/>
        <v>6000</v>
      </c>
    </row>
    <row r="1060" spans="1:11" ht="36.75" customHeight="1">
      <c r="A1060" s="44" t="s">
        <v>382</v>
      </c>
      <c r="B1060" s="18" t="s">
        <v>353</v>
      </c>
      <c r="C1060" s="18" t="s">
        <v>354</v>
      </c>
      <c r="D1060" s="18" t="s">
        <v>370</v>
      </c>
      <c r="E1060" s="18" t="s">
        <v>254</v>
      </c>
      <c r="F1060" s="18"/>
      <c r="G1060" s="16">
        <f t="shared" si="366"/>
        <v>7000</v>
      </c>
      <c r="H1060" s="16">
        <f t="shared" si="366"/>
        <v>80</v>
      </c>
      <c r="I1060" s="12">
        <f t="shared" si="342"/>
        <v>7080</v>
      </c>
      <c r="J1060" s="16">
        <f t="shared" si="366"/>
        <v>7000</v>
      </c>
      <c r="K1060" s="16">
        <f t="shared" si="366"/>
        <v>6000</v>
      </c>
    </row>
    <row r="1061" spans="1:11" ht="14.25" customHeight="1">
      <c r="A1061" s="44" t="s">
        <v>255</v>
      </c>
      <c r="B1061" s="18" t="s">
        <v>353</v>
      </c>
      <c r="C1061" s="18" t="s">
        <v>354</v>
      </c>
      <c r="D1061" s="18" t="s">
        <v>370</v>
      </c>
      <c r="E1061" s="18" t="s">
        <v>256</v>
      </c>
      <c r="F1061" s="18"/>
      <c r="G1061" s="16">
        <f t="shared" si="366"/>
        <v>7000</v>
      </c>
      <c r="H1061" s="16">
        <f t="shared" si="366"/>
        <v>80</v>
      </c>
      <c r="I1061" s="12">
        <f t="shared" si="342"/>
        <v>7080</v>
      </c>
      <c r="J1061" s="16">
        <f t="shared" si="366"/>
        <v>7000</v>
      </c>
      <c r="K1061" s="16">
        <f t="shared" si="366"/>
        <v>6000</v>
      </c>
    </row>
    <row r="1062" spans="1:11">
      <c r="A1062" s="17" t="s">
        <v>276</v>
      </c>
      <c r="B1062" s="18" t="s">
        <v>353</v>
      </c>
      <c r="C1062" s="18" t="s">
        <v>354</v>
      </c>
      <c r="D1062" s="18" t="s">
        <v>370</v>
      </c>
      <c r="E1062" s="18" t="s">
        <v>256</v>
      </c>
      <c r="F1062" s="18" t="s">
        <v>17</v>
      </c>
      <c r="G1062" s="19">
        <f>'[1]Бюджет 2025 г 1 чтение'!$H$1346</f>
        <v>7000</v>
      </c>
      <c r="H1062" s="19">
        <f>'[5]Поправки июнь'!$I$1376</f>
        <v>80</v>
      </c>
      <c r="I1062" s="12">
        <f t="shared" si="342"/>
        <v>7080</v>
      </c>
      <c r="J1062" s="20">
        <f>'[1]Бюджет 2025 г 1 чтение'!$I$1346</f>
        <v>7000</v>
      </c>
      <c r="K1062" s="19">
        <f>'[1]Бюджет 2025 г 1 чтение'!$J$1346</f>
        <v>6000</v>
      </c>
    </row>
    <row r="1063" spans="1:11" ht="38.25" hidden="1">
      <c r="A1063" s="71" t="s">
        <v>371</v>
      </c>
      <c r="B1063" s="18" t="s">
        <v>353</v>
      </c>
      <c r="C1063" s="18" t="s">
        <v>354</v>
      </c>
      <c r="D1063" s="24" t="s">
        <v>372</v>
      </c>
      <c r="E1063" s="18"/>
      <c r="F1063" s="18"/>
      <c r="G1063" s="16">
        <f>G1067+G1064</f>
        <v>0</v>
      </c>
      <c r="H1063" s="16">
        <f>H1067+H1064</f>
        <v>0</v>
      </c>
      <c r="I1063" s="12">
        <f t="shared" si="342"/>
        <v>0</v>
      </c>
      <c r="J1063" s="16">
        <f>J1067+J1064</f>
        <v>0</v>
      </c>
      <c r="K1063" s="26"/>
    </row>
    <row r="1064" spans="1:11" hidden="1">
      <c r="A1064" s="45" t="s">
        <v>122</v>
      </c>
      <c r="B1064" s="18" t="s">
        <v>353</v>
      </c>
      <c r="C1064" s="18" t="s">
        <v>354</v>
      </c>
      <c r="D1064" s="24" t="s">
        <v>372</v>
      </c>
      <c r="E1064" s="18" t="s">
        <v>123</v>
      </c>
      <c r="F1064" s="18"/>
      <c r="G1064" s="16">
        <f>G1065</f>
        <v>0</v>
      </c>
      <c r="H1064" s="16">
        <f>H1065</f>
        <v>0</v>
      </c>
      <c r="I1064" s="12">
        <f t="shared" si="342"/>
        <v>0</v>
      </c>
      <c r="J1064" s="16">
        <f>J1065</f>
        <v>0</v>
      </c>
      <c r="K1064" s="26"/>
    </row>
    <row r="1065" spans="1:11" hidden="1">
      <c r="A1065" s="45" t="s">
        <v>161</v>
      </c>
      <c r="B1065" s="18" t="s">
        <v>353</v>
      </c>
      <c r="C1065" s="18" t="s">
        <v>354</v>
      </c>
      <c r="D1065" s="24" t="s">
        <v>372</v>
      </c>
      <c r="E1065" s="18" t="s">
        <v>162</v>
      </c>
      <c r="F1065" s="18"/>
      <c r="G1065" s="16">
        <f>G1066</f>
        <v>0</v>
      </c>
      <c r="H1065" s="16">
        <f>H1066</f>
        <v>0</v>
      </c>
      <c r="I1065" s="12">
        <f t="shared" si="342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162</v>
      </c>
      <c r="F1066" s="18" t="s">
        <v>10</v>
      </c>
      <c r="G1066" s="16"/>
      <c r="H1066" s="16"/>
      <c r="I1066" s="12">
        <f t="shared" ref="I1066:I1129" si="367">G1066+H1066</f>
        <v>0</v>
      </c>
      <c r="J1066" s="16"/>
      <c r="K1066" s="26"/>
    </row>
    <row r="1067" spans="1:11" ht="38.25" hidden="1">
      <c r="A1067" s="48" t="s">
        <v>382</v>
      </c>
      <c r="B1067" s="18" t="s">
        <v>353</v>
      </c>
      <c r="C1067" s="18" t="s">
        <v>354</v>
      </c>
      <c r="D1067" s="24" t="s">
        <v>372</v>
      </c>
      <c r="E1067" s="18" t="s">
        <v>254</v>
      </c>
      <c r="F1067" s="18"/>
      <c r="G1067" s="16">
        <f>G1068</f>
        <v>0</v>
      </c>
      <c r="H1067" s="16">
        <f>H1068</f>
        <v>0</v>
      </c>
      <c r="I1067" s="12">
        <f t="shared" si="367"/>
        <v>0</v>
      </c>
      <c r="J1067" s="16">
        <f>J1068</f>
        <v>0</v>
      </c>
      <c r="K1067" s="26"/>
    </row>
    <row r="1068" spans="1:11" hidden="1">
      <c r="A1068" s="48" t="s">
        <v>255</v>
      </c>
      <c r="B1068" s="18" t="s">
        <v>353</v>
      </c>
      <c r="C1068" s="18" t="s">
        <v>354</v>
      </c>
      <c r="D1068" s="24" t="s">
        <v>372</v>
      </c>
      <c r="E1068" s="18" t="s">
        <v>256</v>
      </c>
      <c r="F1068" s="18"/>
      <c r="G1068" s="16">
        <f>G1069</f>
        <v>0</v>
      </c>
      <c r="H1068" s="16">
        <f>H1069</f>
        <v>0</v>
      </c>
      <c r="I1068" s="12">
        <f t="shared" si="367"/>
        <v>0</v>
      </c>
      <c r="J1068" s="16">
        <f>J1069</f>
        <v>0</v>
      </c>
      <c r="K1068" s="26"/>
    </row>
    <row r="1069" spans="1:11" hidden="1">
      <c r="A1069" s="23" t="s">
        <v>18</v>
      </c>
      <c r="B1069" s="18" t="s">
        <v>353</v>
      </c>
      <c r="C1069" s="18" t="s">
        <v>354</v>
      </c>
      <c r="D1069" s="24" t="s">
        <v>372</v>
      </c>
      <c r="E1069" s="18" t="s">
        <v>256</v>
      </c>
      <c r="F1069" s="18" t="s">
        <v>10</v>
      </c>
      <c r="G1069" s="19"/>
      <c r="H1069" s="19"/>
      <c r="I1069" s="12">
        <f t="shared" si="367"/>
        <v>0</v>
      </c>
      <c r="J1069" s="20"/>
      <c r="K1069" s="26"/>
    </row>
    <row r="1070" spans="1:11" ht="38.25" hidden="1">
      <c r="A1070" s="72" t="s">
        <v>373</v>
      </c>
      <c r="B1070" s="18" t="s">
        <v>353</v>
      </c>
      <c r="C1070" s="18" t="s">
        <v>354</v>
      </c>
      <c r="D1070" s="24" t="s">
        <v>374</v>
      </c>
      <c r="E1070" s="18"/>
      <c r="F1070" s="18"/>
      <c r="G1070" s="16">
        <f>G1071</f>
        <v>0</v>
      </c>
      <c r="H1070" s="16">
        <f>H1071</f>
        <v>0</v>
      </c>
      <c r="I1070" s="12">
        <f t="shared" si="367"/>
        <v>0</v>
      </c>
      <c r="J1070" s="16">
        <f>J1071</f>
        <v>0</v>
      </c>
      <c r="K1070" s="26"/>
    </row>
    <row r="1071" spans="1:11" ht="38.25" hidden="1">
      <c r="A1071" s="48" t="s">
        <v>382</v>
      </c>
      <c r="B1071" s="18" t="s">
        <v>353</v>
      </c>
      <c r="C1071" s="18" t="s">
        <v>354</v>
      </c>
      <c r="D1071" s="24" t="s">
        <v>374</v>
      </c>
      <c r="E1071" s="18" t="s">
        <v>254</v>
      </c>
      <c r="F1071" s="18"/>
      <c r="G1071" s="16">
        <f>G1072</f>
        <v>0</v>
      </c>
      <c r="H1071" s="16">
        <f>H1072</f>
        <v>0</v>
      </c>
      <c r="I1071" s="12">
        <f t="shared" si="367"/>
        <v>0</v>
      </c>
      <c r="J1071" s="16">
        <f>J1072</f>
        <v>0</v>
      </c>
      <c r="K1071" s="26"/>
    </row>
    <row r="1072" spans="1:11" ht="11.25" hidden="1" customHeight="1">
      <c r="A1072" s="48" t="s">
        <v>255</v>
      </c>
      <c r="B1072" s="18" t="s">
        <v>353</v>
      </c>
      <c r="C1072" s="18" t="s">
        <v>354</v>
      </c>
      <c r="D1072" s="24" t="s">
        <v>374</v>
      </c>
      <c r="E1072" s="18" t="s">
        <v>256</v>
      </c>
      <c r="F1072" s="18"/>
      <c r="G1072" s="16">
        <f>G1073+G1074</f>
        <v>0</v>
      </c>
      <c r="H1072" s="16">
        <f>H1073+H1074</f>
        <v>0</v>
      </c>
      <c r="I1072" s="12">
        <f t="shared" si="367"/>
        <v>0</v>
      </c>
      <c r="J1072" s="16">
        <f>J1073+J1074</f>
        <v>0</v>
      </c>
      <c r="K1072" s="26"/>
    </row>
    <row r="1073" spans="1:11" hidden="1">
      <c r="A1073" s="23" t="s">
        <v>276</v>
      </c>
      <c r="B1073" s="18" t="s">
        <v>353</v>
      </c>
      <c r="C1073" s="18" t="s">
        <v>354</v>
      </c>
      <c r="D1073" s="24" t="s">
        <v>374</v>
      </c>
      <c r="E1073" s="18" t="s">
        <v>256</v>
      </c>
      <c r="F1073" s="18" t="s">
        <v>17</v>
      </c>
      <c r="G1073" s="19"/>
      <c r="H1073" s="19"/>
      <c r="I1073" s="12">
        <f t="shared" si="367"/>
        <v>0</v>
      </c>
      <c r="J1073" s="20"/>
      <c r="K1073" s="26"/>
    </row>
    <row r="1074" spans="1:11" hidden="1">
      <c r="A1074" s="23" t="s">
        <v>18</v>
      </c>
      <c r="B1074" s="18" t="s">
        <v>353</v>
      </c>
      <c r="C1074" s="18" t="s">
        <v>354</v>
      </c>
      <c r="D1074" s="24" t="s">
        <v>374</v>
      </c>
      <c r="E1074" s="18" t="s">
        <v>256</v>
      </c>
      <c r="F1074" s="18" t="s">
        <v>10</v>
      </c>
      <c r="G1074" s="19"/>
      <c r="H1074" s="19"/>
      <c r="I1074" s="12">
        <f t="shared" si="367"/>
        <v>0</v>
      </c>
      <c r="J1074" s="20"/>
      <c r="K1074" s="26"/>
    </row>
    <row r="1075" spans="1:11" ht="38.25" hidden="1">
      <c r="A1075" s="72" t="s">
        <v>373</v>
      </c>
      <c r="B1075" s="18" t="s">
        <v>353</v>
      </c>
      <c r="C1075" s="18" t="s">
        <v>354</v>
      </c>
      <c r="D1075" s="24" t="s">
        <v>375</v>
      </c>
      <c r="E1075" s="24"/>
      <c r="F1075" s="24"/>
      <c r="G1075" s="16">
        <f>G1076</f>
        <v>0</v>
      </c>
      <c r="H1075" s="16">
        <f>H1076</f>
        <v>0</v>
      </c>
      <c r="I1075" s="12">
        <f t="shared" si="367"/>
        <v>0</v>
      </c>
      <c r="J1075" s="16">
        <f>J1076</f>
        <v>0</v>
      </c>
      <c r="K1075" s="26"/>
    </row>
    <row r="1076" spans="1:11" ht="38.25" hidden="1">
      <c r="A1076" s="48" t="s">
        <v>382</v>
      </c>
      <c r="B1076" s="18" t="s">
        <v>353</v>
      </c>
      <c r="C1076" s="18" t="s">
        <v>354</v>
      </c>
      <c r="D1076" s="24" t="s">
        <v>375</v>
      </c>
      <c r="E1076" s="24" t="s">
        <v>254</v>
      </c>
      <c r="F1076" s="24"/>
      <c r="G1076" s="16">
        <f>G1077</f>
        <v>0</v>
      </c>
      <c r="H1076" s="16">
        <f>H1077</f>
        <v>0</v>
      </c>
      <c r="I1076" s="12">
        <f t="shared" si="367"/>
        <v>0</v>
      </c>
      <c r="J1076" s="16">
        <f>J1077</f>
        <v>0</v>
      </c>
      <c r="K1076" s="26"/>
    </row>
    <row r="1077" spans="1:11" hidden="1">
      <c r="A1077" s="48" t="s">
        <v>255</v>
      </c>
      <c r="B1077" s="18" t="s">
        <v>353</v>
      </c>
      <c r="C1077" s="18" t="s">
        <v>354</v>
      </c>
      <c r="D1077" s="24" t="s">
        <v>375</v>
      </c>
      <c r="E1077" s="24" t="s">
        <v>256</v>
      </c>
      <c r="F1077" s="24"/>
      <c r="G1077" s="16">
        <f>G1078+G1079</f>
        <v>0</v>
      </c>
      <c r="H1077" s="16">
        <f>H1078+H1079</f>
        <v>0</v>
      </c>
      <c r="I1077" s="12">
        <f t="shared" si="367"/>
        <v>0</v>
      </c>
      <c r="J1077" s="16">
        <f>J1078+J1079</f>
        <v>0</v>
      </c>
      <c r="K1077" s="26"/>
    </row>
    <row r="1078" spans="1:11" hidden="1">
      <c r="A1078" s="23" t="s">
        <v>276</v>
      </c>
      <c r="B1078" s="18" t="s">
        <v>353</v>
      </c>
      <c r="C1078" s="18" t="s">
        <v>354</v>
      </c>
      <c r="D1078" s="24" t="s">
        <v>375</v>
      </c>
      <c r="E1078" s="24" t="s">
        <v>256</v>
      </c>
      <c r="F1078" s="24" t="s">
        <v>17</v>
      </c>
      <c r="G1078" s="19"/>
      <c r="H1078" s="19"/>
      <c r="I1078" s="12">
        <f t="shared" si="367"/>
        <v>0</v>
      </c>
      <c r="J1078" s="20"/>
      <c r="K1078" s="26"/>
    </row>
    <row r="1079" spans="1:11" hidden="1">
      <c r="A1079" s="23" t="s">
        <v>18</v>
      </c>
      <c r="B1079" s="18" t="s">
        <v>353</v>
      </c>
      <c r="C1079" s="18" t="s">
        <v>354</v>
      </c>
      <c r="D1079" s="24" t="s">
        <v>375</v>
      </c>
      <c r="E1079" s="24" t="s">
        <v>256</v>
      </c>
      <c r="F1079" s="24" t="s">
        <v>10</v>
      </c>
      <c r="G1079" s="19"/>
      <c r="H1079" s="19"/>
      <c r="I1079" s="12">
        <f t="shared" si="367"/>
        <v>0</v>
      </c>
      <c r="J1079" s="20"/>
      <c r="K1079" s="26"/>
    </row>
    <row r="1080" spans="1:11" ht="24" hidden="1">
      <c r="A1080" s="70" t="s">
        <v>376</v>
      </c>
      <c r="B1080" s="18" t="s">
        <v>353</v>
      </c>
      <c r="C1080" s="18" t="s">
        <v>354</v>
      </c>
      <c r="D1080" s="18" t="s">
        <v>377</v>
      </c>
      <c r="E1080" s="18"/>
      <c r="F1080" s="18"/>
      <c r="G1080" s="16">
        <f>G1081</f>
        <v>0</v>
      </c>
      <c r="H1080" s="16">
        <f>H1081</f>
        <v>0</v>
      </c>
      <c r="I1080" s="12">
        <f t="shared" si="367"/>
        <v>0</v>
      </c>
      <c r="J1080" s="16">
        <f>J1081</f>
        <v>0</v>
      </c>
      <c r="K1080" s="26"/>
    </row>
    <row r="1081" spans="1:11" ht="36" hidden="1">
      <c r="A1081" s="44" t="s">
        <v>382</v>
      </c>
      <c r="B1081" s="18" t="s">
        <v>353</v>
      </c>
      <c r="C1081" s="18" t="s">
        <v>354</v>
      </c>
      <c r="D1081" s="18" t="s">
        <v>377</v>
      </c>
      <c r="E1081" s="18" t="s">
        <v>254</v>
      </c>
      <c r="F1081" s="18"/>
      <c r="G1081" s="16">
        <f>G1082</f>
        <v>0</v>
      </c>
      <c r="H1081" s="16">
        <f>H1082</f>
        <v>0</v>
      </c>
      <c r="I1081" s="12">
        <f t="shared" si="367"/>
        <v>0</v>
      </c>
      <c r="J1081" s="16">
        <f>J1082</f>
        <v>0</v>
      </c>
      <c r="K1081" s="26"/>
    </row>
    <row r="1082" spans="1:11" hidden="1">
      <c r="A1082" s="44" t="s">
        <v>255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/>
      <c r="G1082" s="16">
        <f>G1083+G1084+G1085</f>
        <v>0</v>
      </c>
      <c r="H1082" s="16">
        <f>H1083+H1084+H1085</f>
        <v>0</v>
      </c>
      <c r="I1082" s="12">
        <f t="shared" si="367"/>
        <v>0</v>
      </c>
      <c r="J1082" s="16">
        <f>J1083+J1084+J1085</f>
        <v>0</v>
      </c>
      <c r="K1082" s="26"/>
    </row>
    <row r="1083" spans="1:11" hidden="1">
      <c r="A1083" s="17" t="s">
        <v>276</v>
      </c>
      <c r="B1083" s="18" t="s">
        <v>353</v>
      </c>
      <c r="C1083" s="18" t="s">
        <v>354</v>
      </c>
      <c r="D1083" s="18" t="s">
        <v>377</v>
      </c>
      <c r="E1083" s="18" t="s">
        <v>256</v>
      </c>
      <c r="F1083" s="18" t="s">
        <v>17</v>
      </c>
      <c r="G1083" s="19"/>
      <c r="H1083" s="19"/>
      <c r="I1083" s="12">
        <f t="shared" si="367"/>
        <v>0</v>
      </c>
      <c r="J1083" s="20"/>
      <c r="K1083" s="26"/>
    </row>
    <row r="1084" spans="1:11" hidden="1">
      <c r="A1084" s="17" t="s">
        <v>18</v>
      </c>
      <c r="B1084" s="18" t="s">
        <v>353</v>
      </c>
      <c r="C1084" s="18" t="s">
        <v>354</v>
      </c>
      <c r="D1084" s="18" t="s">
        <v>377</v>
      </c>
      <c r="E1084" s="18" t="s">
        <v>256</v>
      </c>
      <c r="F1084" s="18" t="s">
        <v>10</v>
      </c>
      <c r="G1084" s="19"/>
      <c r="H1084" s="19"/>
      <c r="I1084" s="12">
        <f t="shared" si="367"/>
        <v>0</v>
      </c>
      <c r="J1084" s="20"/>
      <c r="K1084" s="26"/>
    </row>
    <row r="1085" spans="1:11" hidden="1">
      <c r="A1085" s="17" t="s">
        <v>19</v>
      </c>
      <c r="B1085" s="18" t="s">
        <v>353</v>
      </c>
      <c r="C1085" s="18" t="s">
        <v>354</v>
      </c>
      <c r="D1085" s="18" t="s">
        <v>377</v>
      </c>
      <c r="E1085" s="18" t="s">
        <v>256</v>
      </c>
      <c r="F1085" s="18" t="s">
        <v>11</v>
      </c>
      <c r="G1085" s="19"/>
      <c r="H1085" s="19"/>
      <c r="I1085" s="12">
        <f t="shared" si="367"/>
        <v>0</v>
      </c>
      <c r="J1085" s="20"/>
      <c r="K1085" s="26"/>
    </row>
    <row r="1086" spans="1:11" ht="24" hidden="1">
      <c r="A1086" s="70" t="s">
        <v>378</v>
      </c>
      <c r="B1086" s="18" t="s">
        <v>353</v>
      </c>
      <c r="C1086" s="18" t="s">
        <v>354</v>
      </c>
      <c r="D1086" s="18" t="s">
        <v>379</v>
      </c>
      <c r="E1086" s="18"/>
      <c r="F1086" s="18"/>
      <c r="G1086" s="19"/>
      <c r="H1086" s="19"/>
      <c r="I1086" s="12">
        <f t="shared" si="367"/>
        <v>0</v>
      </c>
      <c r="J1086" s="20"/>
      <c r="K1086" s="26"/>
    </row>
    <row r="1087" spans="1:11" hidden="1">
      <c r="A1087" s="60" t="s">
        <v>122</v>
      </c>
      <c r="B1087" s="18" t="s">
        <v>353</v>
      </c>
      <c r="C1087" s="18" t="s">
        <v>354</v>
      </c>
      <c r="D1087" s="18" t="s">
        <v>379</v>
      </c>
      <c r="E1087" s="18" t="s">
        <v>254</v>
      </c>
      <c r="F1087" s="18"/>
      <c r="G1087" s="19"/>
      <c r="H1087" s="19"/>
      <c r="I1087" s="12">
        <f t="shared" si="367"/>
        <v>0</v>
      </c>
      <c r="J1087" s="20"/>
      <c r="K1087" s="26"/>
    </row>
    <row r="1088" spans="1:11" hidden="1">
      <c r="A1088" s="60" t="s">
        <v>161</v>
      </c>
      <c r="B1088" s="18" t="s">
        <v>353</v>
      </c>
      <c r="C1088" s="18" t="s">
        <v>354</v>
      </c>
      <c r="D1088" s="18" t="s">
        <v>379</v>
      </c>
      <c r="E1088" s="18" t="s">
        <v>256</v>
      </c>
      <c r="F1088" s="18"/>
      <c r="G1088" s="19"/>
      <c r="H1088" s="19"/>
      <c r="I1088" s="12">
        <f t="shared" si="367"/>
        <v>0</v>
      </c>
      <c r="J1088" s="20"/>
      <c r="K1088" s="26"/>
    </row>
    <row r="1089" spans="1:11" hidden="1">
      <c r="A1089" s="17" t="s">
        <v>18</v>
      </c>
      <c r="B1089" s="18" t="s">
        <v>353</v>
      </c>
      <c r="C1089" s="18" t="s">
        <v>354</v>
      </c>
      <c r="D1089" s="18" t="s">
        <v>379</v>
      </c>
      <c r="E1089" s="18" t="s">
        <v>256</v>
      </c>
      <c r="F1089" s="18" t="s">
        <v>10</v>
      </c>
      <c r="G1089" s="19"/>
      <c r="H1089" s="19"/>
      <c r="I1089" s="12">
        <f t="shared" si="367"/>
        <v>0</v>
      </c>
      <c r="J1089" s="20"/>
      <c r="K1089" s="26"/>
    </row>
    <row r="1090" spans="1:11" ht="50.25" customHeight="1">
      <c r="A1090" s="17" t="s">
        <v>380</v>
      </c>
      <c r="B1090" s="18" t="s">
        <v>353</v>
      </c>
      <c r="C1090" s="18" t="s">
        <v>354</v>
      </c>
      <c r="D1090" s="18" t="s">
        <v>381</v>
      </c>
      <c r="E1090" s="18"/>
      <c r="F1090" s="18"/>
      <c r="G1090" s="16">
        <f t="shared" ref="G1090:H1092" si="368">G1091</f>
        <v>700</v>
      </c>
      <c r="H1090" s="16">
        <f t="shared" si="368"/>
        <v>0</v>
      </c>
      <c r="I1090" s="12">
        <f t="shared" si="367"/>
        <v>700</v>
      </c>
      <c r="J1090" s="20">
        <f>E1090</f>
        <v>0</v>
      </c>
      <c r="K1090" s="20">
        <f>F1090</f>
        <v>0</v>
      </c>
    </row>
    <row r="1091" spans="1:11" ht="38.25">
      <c r="A1091" s="48" t="s">
        <v>382</v>
      </c>
      <c r="B1091" s="18" t="s">
        <v>353</v>
      </c>
      <c r="C1091" s="18" t="s">
        <v>354</v>
      </c>
      <c r="D1091" s="18" t="s">
        <v>381</v>
      </c>
      <c r="E1091" s="18" t="s">
        <v>254</v>
      </c>
      <c r="F1091" s="18"/>
      <c r="G1091" s="16">
        <f t="shared" si="368"/>
        <v>700</v>
      </c>
      <c r="H1091" s="16">
        <f t="shared" si="368"/>
        <v>0</v>
      </c>
      <c r="I1091" s="12">
        <f t="shared" si="367"/>
        <v>700</v>
      </c>
      <c r="J1091" s="20">
        <f>J1092</f>
        <v>0</v>
      </c>
      <c r="K1091" s="20">
        <f>F1091</f>
        <v>0</v>
      </c>
    </row>
    <row r="1092" spans="1:11">
      <c r="A1092" s="48" t="s">
        <v>255</v>
      </c>
      <c r="B1092" s="18" t="s">
        <v>353</v>
      </c>
      <c r="C1092" s="18" t="s">
        <v>354</v>
      </c>
      <c r="D1092" s="18" t="s">
        <v>381</v>
      </c>
      <c r="E1092" s="18" t="s">
        <v>256</v>
      </c>
      <c r="F1092" s="18"/>
      <c r="G1092" s="16">
        <f t="shared" si="368"/>
        <v>700</v>
      </c>
      <c r="H1092" s="16">
        <f t="shared" si="368"/>
        <v>0</v>
      </c>
      <c r="I1092" s="12">
        <f t="shared" si="367"/>
        <v>700</v>
      </c>
      <c r="J1092" s="20">
        <f>J1093</f>
        <v>0</v>
      </c>
      <c r="K1092" s="26"/>
    </row>
    <row r="1093" spans="1:11" s="222" customFormat="1">
      <c r="A1093" s="226" t="s">
        <v>110</v>
      </c>
      <c r="B1093" s="224" t="s">
        <v>353</v>
      </c>
      <c r="C1093" s="224" t="s">
        <v>354</v>
      </c>
      <c r="D1093" s="224" t="s">
        <v>381</v>
      </c>
      <c r="E1093" s="224" t="s">
        <v>256</v>
      </c>
      <c r="F1093" s="224" t="s">
        <v>10</v>
      </c>
      <c r="G1093" s="218">
        <v>700</v>
      </c>
      <c r="H1093" s="218">
        <v>0</v>
      </c>
      <c r="I1093" s="219">
        <f t="shared" si="367"/>
        <v>700</v>
      </c>
      <c r="J1093" s="220"/>
      <c r="K1093" s="221"/>
    </row>
    <row r="1094" spans="1:11" ht="36" hidden="1">
      <c r="A1094" s="17" t="s">
        <v>383</v>
      </c>
      <c r="B1094" s="18" t="s">
        <v>353</v>
      </c>
      <c r="C1094" s="18" t="s">
        <v>354</v>
      </c>
      <c r="D1094" s="18" t="s">
        <v>384</v>
      </c>
      <c r="E1094" s="18"/>
      <c r="F1094" s="18"/>
      <c r="G1094" s="16">
        <f t="shared" ref="G1094:J1097" si="369">G1095</f>
        <v>0</v>
      </c>
      <c r="H1094" s="16">
        <f t="shared" si="369"/>
        <v>0</v>
      </c>
      <c r="I1094" s="12">
        <f t="shared" si="367"/>
        <v>0</v>
      </c>
      <c r="J1094" s="16">
        <f t="shared" si="369"/>
        <v>0</v>
      </c>
      <c r="K1094" s="26"/>
    </row>
    <row r="1095" spans="1:11" hidden="1">
      <c r="A1095" s="17" t="s">
        <v>385</v>
      </c>
      <c r="B1095" s="18" t="s">
        <v>353</v>
      </c>
      <c r="C1095" s="18" t="s">
        <v>354</v>
      </c>
      <c r="D1095" s="18" t="s">
        <v>386</v>
      </c>
      <c r="E1095" s="18"/>
      <c r="F1095" s="18"/>
      <c r="G1095" s="16">
        <f t="shared" si="369"/>
        <v>0</v>
      </c>
      <c r="H1095" s="16">
        <f t="shared" si="369"/>
        <v>0</v>
      </c>
      <c r="I1095" s="12">
        <f t="shared" si="367"/>
        <v>0</v>
      </c>
      <c r="J1095" s="16">
        <f t="shared" si="369"/>
        <v>0</v>
      </c>
      <c r="K1095" s="26"/>
    </row>
    <row r="1096" spans="1:11" ht="36" hidden="1">
      <c r="A1096" s="70" t="s">
        <v>382</v>
      </c>
      <c r="B1096" s="18" t="s">
        <v>353</v>
      </c>
      <c r="C1096" s="18" t="s">
        <v>354</v>
      </c>
      <c r="D1096" s="18" t="s">
        <v>386</v>
      </c>
      <c r="E1096" s="18" t="s">
        <v>254</v>
      </c>
      <c r="F1096" s="18"/>
      <c r="G1096" s="16">
        <f t="shared" si="369"/>
        <v>0</v>
      </c>
      <c r="H1096" s="16">
        <f t="shared" si="369"/>
        <v>0</v>
      </c>
      <c r="I1096" s="12">
        <f t="shared" si="367"/>
        <v>0</v>
      </c>
      <c r="J1096" s="16">
        <f t="shared" si="369"/>
        <v>0</v>
      </c>
      <c r="K1096" s="26"/>
    </row>
    <row r="1097" spans="1:11" hidden="1">
      <c r="A1097" s="70" t="s">
        <v>255</v>
      </c>
      <c r="B1097" s="18" t="s">
        <v>353</v>
      </c>
      <c r="C1097" s="18" t="s">
        <v>354</v>
      </c>
      <c r="D1097" s="18" t="s">
        <v>386</v>
      </c>
      <c r="E1097" s="18" t="s">
        <v>256</v>
      </c>
      <c r="F1097" s="18"/>
      <c r="G1097" s="16">
        <f t="shared" si="369"/>
        <v>0</v>
      </c>
      <c r="H1097" s="16">
        <f t="shared" si="369"/>
        <v>0</v>
      </c>
      <c r="I1097" s="12">
        <f t="shared" si="367"/>
        <v>0</v>
      </c>
      <c r="J1097" s="16">
        <f t="shared" si="369"/>
        <v>0</v>
      </c>
      <c r="K1097" s="26"/>
    </row>
    <row r="1098" spans="1:11" hidden="1">
      <c r="A1098" s="17" t="s">
        <v>276</v>
      </c>
      <c r="B1098" s="18" t="s">
        <v>353</v>
      </c>
      <c r="C1098" s="18" t="s">
        <v>354</v>
      </c>
      <c r="D1098" s="18" t="s">
        <v>386</v>
      </c>
      <c r="E1098" s="18" t="s">
        <v>256</v>
      </c>
      <c r="F1098" s="18" t="s">
        <v>17</v>
      </c>
      <c r="G1098" s="19"/>
      <c r="H1098" s="19"/>
      <c r="I1098" s="12">
        <f t="shared" si="367"/>
        <v>0</v>
      </c>
      <c r="J1098" s="20"/>
      <c r="K1098" s="26"/>
    </row>
    <row r="1099" spans="1:11" ht="63.75" hidden="1">
      <c r="A1099" s="43" t="s">
        <v>387</v>
      </c>
      <c r="B1099" s="18" t="s">
        <v>353</v>
      </c>
      <c r="C1099" s="18" t="s">
        <v>354</v>
      </c>
      <c r="D1099" s="18" t="s">
        <v>139</v>
      </c>
      <c r="E1099" s="18"/>
      <c r="F1099" s="18"/>
      <c r="G1099" s="16">
        <f t="shared" ref="G1099:J1102" si="370">G1100</f>
        <v>0</v>
      </c>
      <c r="H1099" s="16">
        <f t="shared" si="370"/>
        <v>0</v>
      </c>
      <c r="I1099" s="12">
        <f t="shared" si="367"/>
        <v>0</v>
      </c>
      <c r="J1099" s="16">
        <f t="shared" si="370"/>
        <v>0</v>
      </c>
      <c r="K1099" s="26"/>
    </row>
    <row r="1100" spans="1:11" ht="20.25" hidden="1" customHeight="1">
      <c r="A1100" s="23" t="s">
        <v>133</v>
      </c>
      <c r="B1100" s="18" t="s">
        <v>353</v>
      </c>
      <c r="C1100" s="18" t="s">
        <v>354</v>
      </c>
      <c r="D1100" s="37" t="s">
        <v>140</v>
      </c>
      <c r="E1100" s="18"/>
      <c r="F1100" s="18"/>
      <c r="G1100" s="16">
        <f t="shared" si="370"/>
        <v>0</v>
      </c>
      <c r="H1100" s="16">
        <f t="shared" si="370"/>
        <v>0</v>
      </c>
      <c r="I1100" s="12">
        <f t="shared" si="367"/>
        <v>0</v>
      </c>
      <c r="J1100" s="16">
        <f t="shared" si="370"/>
        <v>0</v>
      </c>
      <c r="K1100" s="26"/>
    </row>
    <row r="1101" spans="1:11" ht="38.25" hidden="1" customHeight="1">
      <c r="A1101" s="48" t="s">
        <v>382</v>
      </c>
      <c r="B1101" s="18" t="s">
        <v>353</v>
      </c>
      <c r="C1101" s="18" t="s">
        <v>354</v>
      </c>
      <c r="D1101" s="37" t="s">
        <v>140</v>
      </c>
      <c r="E1101" s="18" t="s">
        <v>254</v>
      </c>
      <c r="F1101" s="18"/>
      <c r="G1101" s="16">
        <f t="shared" si="370"/>
        <v>0</v>
      </c>
      <c r="H1101" s="16">
        <f t="shared" si="370"/>
        <v>0</v>
      </c>
      <c r="I1101" s="12">
        <f t="shared" si="367"/>
        <v>0</v>
      </c>
      <c r="J1101" s="16">
        <f t="shared" si="370"/>
        <v>0</v>
      </c>
      <c r="K1101" s="26"/>
    </row>
    <row r="1102" spans="1:11" hidden="1">
      <c r="A1102" s="48" t="s">
        <v>255</v>
      </c>
      <c r="B1102" s="18" t="s">
        <v>353</v>
      </c>
      <c r="C1102" s="18" t="s">
        <v>354</v>
      </c>
      <c r="D1102" s="37" t="s">
        <v>140</v>
      </c>
      <c r="E1102" s="18" t="s">
        <v>256</v>
      </c>
      <c r="F1102" s="18"/>
      <c r="G1102" s="16">
        <f t="shared" si="370"/>
        <v>0</v>
      </c>
      <c r="H1102" s="16">
        <f t="shared" si="370"/>
        <v>0</v>
      </c>
      <c r="I1102" s="12">
        <f t="shared" si="367"/>
        <v>0</v>
      </c>
      <c r="J1102" s="16">
        <f t="shared" si="370"/>
        <v>0</v>
      </c>
      <c r="K1102" s="26"/>
    </row>
    <row r="1103" spans="1:11" hidden="1">
      <c r="A1103" s="23" t="s">
        <v>16</v>
      </c>
      <c r="B1103" s="18" t="s">
        <v>353</v>
      </c>
      <c r="C1103" s="18" t="s">
        <v>354</v>
      </c>
      <c r="D1103" s="37" t="s">
        <v>140</v>
      </c>
      <c r="E1103" s="18" t="s">
        <v>256</v>
      </c>
      <c r="F1103" s="18" t="s">
        <v>17</v>
      </c>
      <c r="G1103" s="19"/>
      <c r="H1103" s="19"/>
      <c r="I1103" s="12">
        <f t="shared" si="367"/>
        <v>0</v>
      </c>
      <c r="J1103" s="20"/>
      <c r="K1103" s="26"/>
    </row>
    <row r="1104" spans="1:11" ht="25.5">
      <c r="A1104" s="105" t="s">
        <v>25</v>
      </c>
      <c r="B1104" s="137" t="s">
        <v>353</v>
      </c>
      <c r="C1104" s="137" t="s">
        <v>354</v>
      </c>
      <c r="D1104" s="137" t="s">
        <v>26</v>
      </c>
      <c r="E1104" s="137"/>
      <c r="F1104" s="137"/>
      <c r="G1104" s="141">
        <f>G1110+G1114+G1105</f>
        <v>0</v>
      </c>
      <c r="H1104" s="141"/>
      <c r="I1104" s="12">
        <f t="shared" si="367"/>
        <v>0</v>
      </c>
      <c r="J1104" s="141">
        <f t="shared" ref="J1104:K1104" si="371">J1110+J1114+J1105</f>
        <v>0</v>
      </c>
      <c r="K1104" s="141">
        <f t="shared" si="371"/>
        <v>0</v>
      </c>
    </row>
    <row r="1105" spans="1:11" ht="38.25" hidden="1">
      <c r="A1105" s="148" t="s">
        <v>373</v>
      </c>
      <c r="B1105" s="18" t="s">
        <v>353</v>
      </c>
      <c r="C1105" s="18" t="s">
        <v>354</v>
      </c>
      <c r="D1105" s="134" t="s">
        <v>649</v>
      </c>
      <c r="E1105" s="134"/>
      <c r="F1105" s="134"/>
      <c r="G1105" s="22">
        <f>G1106</f>
        <v>0</v>
      </c>
      <c r="H1105" s="22"/>
      <c r="I1105" s="12">
        <f t="shared" si="367"/>
        <v>0</v>
      </c>
      <c r="J1105" s="22">
        <f t="shared" ref="J1105:K1108" si="372">J1106</f>
        <v>0</v>
      </c>
      <c r="K1105" s="22">
        <f t="shared" si="372"/>
        <v>0</v>
      </c>
    </row>
    <row r="1106" spans="1:11" ht="38.25" hidden="1">
      <c r="A1106" s="108" t="s">
        <v>382</v>
      </c>
      <c r="B1106" s="18" t="s">
        <v>353</v>
      </c>
      <c r="C1106" s="18" t="s">
        <v>354</v>
      </c>
      <c r="D1106" s="134" t="s">
        <v>649</v>
      </c>
      <c r="E1106" s="134" t="s">
        <v>254</v>
      </c>
      <c r="F1106" s="134"/>
      <c r="G1106" s="22">
        <f>G1107</f>
        <v>0</v>
      </c>
      <c r="H1106" s="22"/>
      <c r="I1106" s="12">
        <f t="shared" si="367"/>
        <v>0</v>
      </c>
      <c r="J1106" s="22">
        <f t="shared" si="372"/>
        <v>0</v>
      </c>
      <c r="K1106" s="22">
        <f t="shared" si="372"/>
        <v>0</v>
      </c>
    </row>
    <row r="1107" spans="1:11" hidden="1">
      <c r="A1107" s="108" t="s">
        <v>255</v>
      </c>
      <c r="B1107" s="18" t="s">
        <v>353</v>
      </c>
      <c r="C1107" s="18" t="s">
        <v>354</v>
      </c>
      <c r="D1107" s="134" t="s">
        <v>649</v>
      </c>
      <c r="E1107" s="134" t="s">
        <v>256</v>
      </c>
      <c r="F1107" s="134"/>
      <c r="G1107" s="22">
        <f>G1108</f>
        <v>0</v>
      </c>
      <c r="H1107" s="22"/>
      <c r="I1107" s="12">
        <f t="shared" si="367"/>
        <v>0</v>
      </c>
      <c r="J1107" s="22">
        <f t="shared" si="372"/>
        <v>0</v>
      </c>
      <c r="K1107" s="22">
        <f t="shared" si="372"/>
        <v>0</v>
      </c>
    </row>
    <row r="1108" spans="1:11" hidden="1">
      <c r="A1108" s="106" t="s">
        <v>276</v>
      </c>
      <c r="B1108" s="18" t="s">
        <v>353</v>
      </c>
      <c r="C1108" s="18" t="s">
        <v>354</v>
      </c>
      <c r="D1108" s="134" t="s">
        <v>649</v>
      </c>
      <c r="E1108" s="134" t="s">
        <v>256</v>
      </c>
      <c r="F1108" s="134"/>
      <c r="G1108" s="22">
        <f>G1109</f>
        <v>0</v>
      </c>
      <c r="H1108" s="22"/>
      <c r="I1108" s="12">
        <f t="shared" si="367"/>
        <v>0</v>
      </c>
      <c r="J1108" s="22">
        <f t="shared" si="372"/>
        <v>0</v>
      </c>
      <c r="K1108" s="22">
        <f t="shared" si="372"/>
        <v>0</v>
      </c>
    </row>
    <row r="1109" spans="1:11" hidden="1">
      <c r="A1109" s="106" t="s">
        <v>18</v>
      </c>
      <c r="B1109" s="18" t="s">
        <v>353</v>
      </c>
      <c r="C1109" s="18" t="s">
        <v>354</v>
      </c>
      <c r="D1109" s="134" t="s">
        <v>649</v>
      </c>
      <c r="E1109" s="134" t="s">
        <v>256</v>
      </c>
      <c r="F1109" s="134" t="s">
        <v>10</v>
      </c>
      <c r="G1109" s="22">
        <f>'[1]Бюджет 2025 г 1 чтение'!$H$1406</f>
        <v>0</v>
      </c>
      <c r="H1109" s="22"/>
      <c r="I1109" s="12">
        <f t="shared" si="367"/>
        <v>0</v>
      </c>
      <c r="J1109" s="22">
        <f>'[1]Бюджет 2025 г 1 чтение'!$I$1406</f>
        <v>0</v>
      </c>
      <c r="K1109" s="22">
        <f>'[1]Бюджет 2025 г 1 чтение'!$J$1406</f>
        <v>0</v>
      </c>
    </row>
    <row r="1110" spans="1:11" ht="25.5" hidden="1">
      <c r="A1110" s="108" t="s">
        <v>312</v>
      </c>
      <c r="B1110" s="134" t="s">
        <v>353</v>
      </c>
      <c r="C1110" s="134" t="s">
        <v>354</v>
      </c>
      <c r="D1110" s="134" t="s">
        <v>351</v>
      </c>
      <c r="E1110" s="134"/>
      <c r="F1110" s="134"/>
      <c r="G1110" s="22">
        <f t="shared" ref="G1110:K1112" si="373">G1111</f>
        <v>0</v>
      </c>
      <c r="H1110" s="22"/>
      <c r="I1110" s="12">
        <f t="shared" si="367"/>
        <v>0</v>
      </c>
      <c r="J1110" s="22">
        <f t="shared" si="373"/>
        <v>0</v>
      </c>
      <c r="K1110" s="22">
        <f t="shared" si="373"/>
        <v>0</v>
      </c>
    </row>
    <row r="1111" spans="1:11" ht="38.25" hidden="1">
      <c r="A1111" s="108" t="s">
        <v>382</v>
      </c>
      <c r="B1111" s="134" t="s">
        <v>353</v>
      </c>
      <c r="C1111" s="134" t="s">
        <v>354</v>
      </c>
      <c r="D1111" s="134" t="s">
        <v>351</v>
      </c>
      <c r="E1111" s="134" t="s">
        <v>254</v>
      </c>
      <c r="F1111" s="134"/>
      <c r="G1111" s="22">
        <f t="shared" si="373"/>
        <v>0</v>
      </c>
      <c r="H1111" s="22"/>
      <c r="I1111" s="12">
        <f t="shared" si="367"/>
        <v>0</v>
      </c>
      <c r="J1111" s="22">
        <f t="shared" si="373"/>
        <v>0</v>
      </c>
      <c r="K1111" s="22">
        <f t="shared" si="373"/>
        <v>0</v>
      </c>
    </row>
    <row r="1112" spans="1:11" hidden="1">
      <c r="A1112" s="108" t="s">
        <v>255</v>
      </c>
      <c r="B1112" s="134" t="s">
        <v>353</v>
      </c>
      <c r="C1112" s="134" t="s">
        <v>354</v>
      </c>
      <c r="D1112" s="134" t="s">
        <v>351</v>
      </c>
      <c r="E1112" s="134" t="s">
        <v>256</v>
      </c>
      <c r="F1112" s="134"/>
      <c r="G1112" s="22">
        <f t="shared" si="373"/>
        <v>0</v>
      </c>
      <c r="H1112" s="22"/>
      <c r="I1112" s="12">
        <f t="shared" si="367"/>
        <v>0</v>
      </c>
      <c r="J1112" s="22">
        <f t="shared" si="373"/>
        <v>0</v>
      </c>
      <c r="K1112" s="22">
        <f t="shared" si="373"/>
        <v>0</v>
      </c>
    </row>
    <row r="1113" spans="1:11" hidden="1">
      <c r="A1113" s="106" t="s">
        <v>276</v>
      </c>
      <c r="B1113" s="134" t="s">
        <v>353</v>
      </c>
      <c r="C1113" s="134" t="s">
        <v>354</v>
      </c>
      <c r="D1113" s="134" t="s">
        <v>351</v>
      </c>
      <c r="E1113" s="134" t="s">
        <v>256</v>
      </c>
      <c r="F1113" s="134" t="s">
        <v>17</v>
      </c>
      <c r="G1113" s="22">
        <f>'[1]Бюджет 2025 г 1 чтение'!$H$1410</f>
        <v>0</v>
      </c>
      <c r="H1113" s="22"/>
      <c r="I1113" s="12">
        <f t="shared" si="367"/>
        <v>0</v>
      </c>
      <c r="J1113" s="22">
        <f>'[1]Бюджет 2025 г 1 чтение'!$I$1410</f>
        <v>0</v>
      </c>
      <c r="K1113" s="22">
        <f>'[1]Бюджет 2025 г 1 чтение'!$J$1410</f>
        <v>0</v>
      </c>
    </row>
    <row r="1114" spans="1:11" ht="42" hidden="1" customHeight="1">
      <c r="A1114" s="106" t="s">
        <v>358</v>
      </c>
      <c r="B1114" s="134" t="s">
        <v>353</v>
      </c>
      <c r="C1114" s="134" t="s">
        <v>354</v>
      </c>
      <c r="D1114" s="134" t="s">
        <v>359</v>
      </c>
      <c r="E1114" s="134"/>
      <c r="F1114" s="134"/>
      <c r="G1114" s="22">
        <f>G1115+G1118</f>
        <v>0</v>
      </c>
      <c r="H1114" s="22"/>
      <c r="I1114" s="12">
        <f t="shared" si="367"/>
        <v>0</v>
      </c>
      <c r="J1114" s="22">
        <f t="shared" ref="J1114:K1114" si="374">J1115+J1118</f>
        <v>0</v>
      </c>
      <c r="K1114" s="22">
        <f t="shared" si="374"/>
        <v>0</v>
      </c>
    </row>
    <row r="1115" spans="1:11" ht="25.5" hidden="1">
      <c r="A1115" s="106" t="s">
        <v>44</v>
      </c>
      <c r="B1115" s="134" t="s">
        <v>353</v>
      </c>
      <c r="C1115" s="134" t="s">
        <v>354</v>
      </c>
      <c r="D1115" s="134" t="s">
        <v>359</v>
      </c>
      <c r="E1115" s="134" t="s">
        <v>45</v>
      </c>
      <c r="F1115" s="134"/>
      <c r="G1115" s="22">
        <f t="shared" ref="G1115:K1115" si="375">G1116</f>
        <v>0</v>
      </c>
      <c r="H1115" s="22"/>
      <c r="I1115" s="12">
        <f t="shared" si="367"/>
        <v>0</v>
      </c>
      <c r="J1115" s="22">
        <f t="shared" si="375"/>
        <v>0</v>
      </c>
      <c r="K1115" s="22">
        <f t="shared" si="375"/>
        <v>0</v>
      </c>
    </row>
    <row r="1116" spans="1:11" ht="38.25" hidden="1">
      <c r="A1116" s="106" t="s">
        <v>360</v>
      </c>
      <c r="B1116" s="134" t="s">
        <v>353</v>
      </c>
      <c r="C1116" s="134" t="s">
        <v>354</v>
      </c>
      <c r="D1116" s="134" t="s">
        <v>359</v>
      </c>
      <c r="E1116" s="134" t="s">
        <v>53</v>
      </c>
      <c r="F1116" s="134"/>
      <c r="G1116" s="22">
        <f>G1117+G1121</f>
        <v>0</v>
      </c>
      <c r="H1116" s="22"/>
      <c r="I1116" s="12">
        <f t="shared" si="367"/>
        <v>0</v>
      </c>
      <c r="J1116" s="22">
        <f>J1117+J1121</f>
        <v>0</v>
      </c>
      <c r="K1116" s="22">
        <f>K1117+K1121</f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34" t="s">
        <v>359</v>
      </c>
      <c r="E1117" s="134" t="s">
        <v>53</v>
      </c>
      <c r="F1117" s="134" t="s">
        <v>17</v>
      </c>
      <c r="G1117" s="22">
        <v>0</v>
      </c>
      <c r="H1117" s="22"/>
      <c r="I1117" s="12">
        <f t="shared" si="367"/>
        <v>0</v>
      </c>
      <c r="J1117" s="22">
        <f>'[1]Бюджет 2025 г 1 чтение'!$I$1451</f>
        <v>0</v>
      </c>
      <c r="K1117" s="22">
        <f>'[1]Бюджет 2025 г 1 чтение'!$J$1451</f>
        <v>0</v>
      </c>
    </row>
    <row r="1118" spans="1:11" hidden="1">
      <c r="A1118" s="45" t="s">
        <v>122</v>
      </c>
      <c r="B1118" s="134" t="s">
        <v>353</v>
      </c>
      <c r="C1118" s="134" t="s">
        <v>354</v>
      </c>
      <c r="D1118" s="134" t="s">
        <v>359</v>
      </c>
      <c r="E1118" s="134" t="s">
        <v>123</v>
      </c>
      <c r="F1118" s="134"/>
      <c r="G1118" s="22">
        <f>G1119</f>
        <v>0</v>
      </c>
      <c r="H1118" s="22"/>
      <c r="I1118" s="12">
        <f t="shared" si="367"/>
        <v>0</v>
      </c>
      <c r="J1118" s="22">
        <f t="shared" ref="J1118:K1119" si="376">J1119</f>
        <v>0</v>
      </c>
      <c r="K1118" s="22">
        <f t="shared" si="376"/>
        <v>0</v>
      </c>
    </row>
    <row r="1119" spans="1:11" hidden="1">
      <c r="A1119" s="45" t="s">
        <v>161</v>
      </c>
      <c r="B1119" s="134" t="s">
        <v>353</v>
      </c>
      <c r="C1119" s="134" t="s">
        <v>354</v>
      </c>
      <c r="D1119" s="134" t="s">
        <v>359</v>
      </c>
      <c r="E1119" s="134" t="s">
        <v>162</v>
      </c>
      <c r="F1119" s="134"/>
      <c r="G1119" s="22">
        <f>G1120</f>
        <v>0</v>
      </c>
      <c r="H1119" s="22"/>
      <c r="I1119" s="12">
        <f t="shared" si="367"/>
        <v>0</v>
      </c>
      <c r="J1119" s="22">
        <f t="shared" si="376"/>
        <v>0</v>
      </c>
      <c r="K1119" s="22">
        <f t="shared" si="376"/>
        <v>0</v>
      </c>
    </row>
    <row r="1120" spans="1:11" hidden="1">
      <c r="A1120" s="106" t="s">
        <v>16</v>
      </c>
      <c r="B1120" s="134" t="s">
        <v>353</v>
      </c>
      <c r="C1120" s="134" t="s">
        <v>354</v>
      </c>
      <c r="D1120" s="113" t="s">
        <v>359</v>
      </c>
      <c r="E1120" s="134" t="s">
        <v>162</v>
      </c>
      <c r="F1120" s="134" t="s">
        <v>17</v>
      </c>
      <c r="G1120" s="22">
        <v>0</v>
      </c>
      <c r="H1120" s="22"/>
      <c r="I1120" s="12">
        <f t="shared" si="367"/>
        <v>0</v>
      </c>
      <c r="J1120" s="22">
        <v>0</v>
      </c>
      <c r="K1120" s="22">
        <v>0</v>
      </c>
    </row>
    <row r="1121" spans="1:11" hidden="1">
      <c r="A1121" s="106" t="s">
        <v>20</v>
      </c>
      <c r="B1121" s="134" t="s">
        <v>353</v>
      </c>
      <c r="C1121" s="134" t="s">
        <v>354</v>
      </c>
      <c r="D1121" s="134" t="s">
        <v>597</v>
      </c>
      <c r="E1121" s="18" t="s">
        <v>162</v>
      </c>
      <c r="F1121" s="18" t="s">
        <v>12</v>
      </c>
      <c r="G1121" s="19"/>
      <c r="H1121" s="19"/>
      <c r="I1121" s="12">
        <f t="shared" si="367"/>
        <v>0</v>
      </c>
      <c r="J1121" s="20"/>
      <c r="K1121" s="26"/>
    </row>
    <row r="1122" spans="1:11" ht="25.5" hidden="1">
      <c r="A1122" s="140" t="s">
        <v>596</v>
      </c>
      <c r="B1122" s="18"/>
      <c r="C1122" s="18"/>
      <c r="D1122" s="37"/>
      <c r="E1122" s="18"/>
      <c r="F1122" s="18"/>
      <c r="G1122" s="19"/>
      <c r="H1122" s="19"/>
      <c r="I1122" s="12">
        <f t="shared" si="367"/>
        <v>0</v>
      </c>
      <c r="J1122" s="20"/>
      <c r="K1122" s="26"/>
    </row>
    <row r="1123" spans="1:11" ht="25.5" hidden="1">
      <c r="A1123" s="106" t="s">
        <v>44</v>
      </c>
      <c r="B1123" s="18"/>
      <c r="C1123" s="18"/>
      <c r="D1123" s="37"/>
      <c r="E1123" s="18"/>
      <c r="F1123" s="18"/>
      <c r="G1123" s="19"/>
      <c r="H1123" s="19"/>
      <c r="I1123" s="12">
        <f t="shared" si="367"/>
        <v>0</v>
      </c>
      <c r="J1123" s="20"/>
      <c r="K1123" s="26"/>
    </row>
    <row r="1124" spans="1:11" ht="38.25" hidden="1">
      <c r="A1124" s="106" t="s">
        <v>360</v>
      </c>
      <c r="B1124" s="18"/>
      <c r="C1124" s="18"/>
      <c r="D1124" s="37"/>
      <c r="E1124" s="18"/>
      <c r="F1124" s="18"/>
      <c r="G1124" s="19"/>
      <c r="H1124" s="19"/>
      <c r="I1124" s="12">
        <f t="shared" si="367"/>
        <v>0</v>
      </c>
      <c r="J1124" s="20"/>
      <c r="K1124" s="26"/>
    </row>
    <row r="1125" spans="1:11" hidden="1">
      <c r="A1125" s="106" t="s">
        <v>18</v>
      </c>
      <c r="B1125" s="18"/>
      <c r="C1125" s="18"/>
      <c r="D1125" s="37"/>
      <c r="E1125" s="18"/>
      <c r="F1125" s="18"/>
      <c r="G1125" s="19"/>
      <c r="H1125" s="19"/>
      <c r="I1125" s="12">
        <f t="shared" si="367"/>
        <v>0</v>
      </c>
      <c r="J1125" s="20"/>
      <c r="K1125" s="26"/>
    </row>
    <row r="1126" spans="1:11" ht="25.5" hidden="1">
      <c r="A1126" s="106" t="s">
        <v>362</v>
      </c>
      <c r="B1126" s="18"/>
      <c r="C1126" s="18"/>
      <c r="D1126" s="37"/>
      <c r="E1126" s="18"/>
      <c r="F1126" s="18"/>
      <c r="G1126" s="19"/>
      <c r="H1126" s="19"/>
      <c r="I1126" s="12">
        <f t="shared" si="367"/>
        <v>0</v>
      </c>
      <c r="J1126" s="20"/>
      <c r="K1126" s="26"/>
    </row>
    <row r="1127" spans="1:11" ht="25.5" hidden="1">
      <c r="A1127" s="106" t="s">
        <v>44</v>
      </c>
      <c r="B1127" s="18"/>
      <c r="C1127" s="18"/>
      <c r="D1127" s="37"/>
      <c r="E1127" s="18"/>
      <c r="F1127" s="18"/>
      <c r="G1127" s="19"/>
      <c r="H1127" s="19"/>
      <c r="I1127" s="12">
        <f t="shared" si="367"/>
        <v>0</v>
      </c>
      <c r="J1127" s="20"/>
      <c r="K1127" s="26"/>
    </row>
    <row r="1128" spans="1:11" ht="38.25" hidden="1">
      <c r="A1128" s="106" t="s">
        <v>360</v>
      </c>
      <c r="B1128" s="18"/>
      <c r="C1128" s="18"/>
      <c r="D1128" s="37"/>
      <c r="E1128" s="18"/>
      <c r="F1128" s="18"/>
      <c r="G1128" s="19"/>
      <c r="H1128" s="19"/>
      <c r="I1128" s="12">
        <f t="shared" si="367"/>
        <v>0</v>
      </c>
      <c r="J1128" s="20"/>
      <c r="K1128" s="26"/>
    </row>
    <row r="1129" spans="1:11" hidden="1">
      <c r="A1129" s="106" t="s">
        <v>16</v>
      </c>
      <c r="B1129" s="18"/>
      <c r="C1129" s="18"/>
      <c r="D1129" s="37"/>
      <c r="E1129" s="18"/>
      <c r="F1129" s="18"/>
      <c r="G1129" s="19"/>
      <c r="H1129" s="19"/>
      <c r="I1129" s="12">
        <f t="shared" si="367"/>
        <v>0</v>
      </c>
      <c r="J1129" s="20"/>
      <c r="K1129" s="26"/>
    </row>
    <row r="1130" spans="1:11" hidden="1">
      <c r="A1130" s="106" t="s">
        <v>18</v>
      </c>
      <c r="B1130" s="18"/>
      <c r="C1130" s="18"/>
      <c r="D1130" s="37"/>
      <c r="E1130" s="18"/>
      <c r="F1130" s="18"/>
      <c r="G1130" s="19"/>
      <c r="H1130" s="19"/>
      <c r="I1130" s="12">
        <f t="shared" ref="I1130:I1193" si="377">G1130+H1130</f>
        <v>0</v>
      </c>
      <c r="J1130" s="20"/>
      <c r="K1130" s="26"/>
    </row>
    <row r="1131" spans="1:11" hidden="1">
      <c r="A1131" s="106" t="s">
        <v>19</v>
      </c>
      <c r="B1131" s="18"/>
      <c r="C1131" s="18"/>
      <c r="D1131" s="37"/>
      <c r="E1131" s="18"/>
      <c r="F1131" s="18"/>
      <c r="G1131" s="19"/>
      <c r="H1131" s="19"/>
      <c r="I1131" s="12">
        <f t="shared" si="377"/>
        <v>0</v>
      </c>
      <c r="J1131" s="20"/>
      <c r="K1131" s="26"/>
    </row>
    <row r="1132" spans="1:11" ht="46.5" customHeight="1">
      <c r="A1132" s="210" t="s">
        <v>697</v>
      </c>
      <c r="B1132" s="14" t="s">
        <v>353</v>
      </c>
      <c r="C1132" s="14" t="s">
        <v>354</v>
      </c>
      <c r="D1132" s="32" t="s">
        <v>389</v>
      </c>
      <c r="E1132" s="14"/>
      <c r="F1132" s="14"/>
      <c r="G1132" s="16">
        <f t="shared" ref="G1132:K1135" si="378">G1133</f>
        <v>77.5</v>
      </c>
      <c r="H1132" s="16">
        <f t="shared" si="378"/>
        <v>0</v>
      </c>
      <c r="I1132" s="12">
        <f t="shared" si="377"/>
        <v>77.5</v>
      </c>
      <c r="J1132" s="16">
        <f t="shared" si="378"/>
        <v>74.099999999999994</v>
      </c>
      <c r="K1132" s="16">
        <f t="shared" si="378"/>
        <v>57.6</v>
      </c>
    </row>
    <row r="1133" spans="1:11" ht="34.5" customHeight="1">
      <c r="A1133" s="70" t="s">
        <v>698</v>
      </c>
      <c r="B1133" s="18" t="s">
        <v>353</v>
      </c>
      <c r="C1133" s="18" t="s">
        <v>354</v>
      </c>
      <c r="D1133" s="30" t="s">
        <v>390</v>
      </c>
      <c r="E1133" s="18"/>
      <c r="F1133" s="18"/>
      <c r="G1133" s="16">
        <f t="shared" si="378"/>
        <v>77.5</v>
      </c>
      <c r="H1133" s="16">
        <f t="shared" si="378"/>
        <v>0</v>
      </c>
      <c r="I1133" s="12">
        <f t="shared" si="377"/>
        <v>77.5</v>
      </c>
      <c r="J1133" s="16">
        <f t="shared" si="378"/>
        <v>74.099999999999994</v>
      </c>
      <c r="K1133" s="16">
        <f t="shared" si="378"/>
        <v>57.6</v>
      </c>
    </row>
    <row r="1134" spans="1:11" ht="27.75" customHeight="1">
      <c r="A1134" s="17" t="s">
        <v>44</v>
      </c>
      <c r="B1134" s="18" t="s">
        <v>353</v>
      </c>
      <c r="C1134" s="18" t="s">
        <v>354</v>
      </c>
      <c r="D1134" s="30" t="s">
        <v>390</v>
      </c>
      <c r="E1134" s="18" t="s">
        <v>45</v>
      </c>
      <c r="F1134" s="18"/>
      <c r="G1134" s="16">
        <f t="shared" si="378"/>
        <v>77.5</v>
      </c>
      <c r="H1134" s="16">
        <f t="shared" si="378"/>
        <v>0</v>
      </c>
      <c r="I1134" s="12">
        <f t="shared" si="377"/>
        <v>77.5</v>
      </c>
      <c r="J1134" s="16">
        <f t="shared" si="378"/>
        <v>74.099999999999994</v>
      </c>
      <c r="K1134" s="16">
        <f t="shared" si="378"/>
        <v>57.6</v>
      </c>
    </row>
    <row r="1135" spans="1:11" ht="39" customHeight="1">
      <c r="A1135" s="17" t="s">
        <v>360</v>
      </c>
      <c r="B1135" s="18" t="s">
        <v>353</v>
      </c>
      <c r="C1135" s="18" t="s">
        <v>354</v>
      </c>
      <c r="D1135" s="30" t="s">
        <v>390</v>
      </c>
      <c r="E1135" s="18" t="s">
        <v>53</v>
      </c>
      <c r="F1135" s="18"/>
      <c r="G1135" s="16">
        <f t="shared" si="378"/>
        <v>77.5</v>
      </c>
      <c r="H1135" s="16">
        <f t="shared" si="378"/>
        <v>0</v>
      </c>
      <c r="I1135" s="12">
        <f t="shared" si="377"/>
        <v>77.5</v>
      </c>
      <c r="J1135" s="16">
        <f t="shared" si="378"/>
        <v>74.099999999999994</v>
      </c>
      <c r="K1135" s="16">
        <f t="shared" si="378"/>
        <v>57.6</v>
      </c>
    </row>
    <row r="1136" spans="1:11">
      <c r="A1136" s="17" t="s">
        <v>16</v>
      </c>
      <c r="B1136" s="18" t="s">
        <v>353</v>
      </c>
      <c r="C1136" s="18" t="s">
        <v>354</v>
      </c>
      <c r="D1136" s="30" t="s">
        <v>390</v>
      </c>
      <c r="E1136" s="18" t="s">
        <v>53</v>
      </c>
      <c r="F1136" s="18" t="s">
        <v>17</v>
      </c>
      <c r="G1136" s="19">
        <f>'[1]Бюджет 2025 г 1 чтение'!$H$1472</f>
        <v>77.5</v>
      </c>
      <c r="H1136" s="19"/>
      <c r="I1136" s="12">
        <f t="shared" si="377"/>
        <v>77.5</v>
      </c>
      <c r="J1136" s="20">
        <f>'[1]Бюджет 2025 г 1 чтение'!$I$1472</f>
        <v>74.099999999999994</v>
      </c>
      <c r="K1136" s="26">
        <f>'[1]Бюджет 2025 г 1 чтение'!$J$1472</f>
        <v>57.6</v>
      </c>
    </row>
    <row r="1137" spans="1:14" ht="24" customHeight="1">
      <c r="A1137" s="13" t="s">
        <v>391</v>
      </c>
      <c r="B1137" s="14" t="s">
        <v>353</v>
      </c>
      <c r="C1137" s="14" t="s">
        <v>392</v>
      </c>
      <c r="D1137" s="32"/>
      <c r="E1137" s="14"/>
      <c r="F1137" s="14"/>
      <c r="G1137" s="15">
        <f>G1138</f>
        <v>1050</v>
      </c>
      <c r="H1137" s="15">
        <f>H1138</f>
        <v>442.4</v>
      </c>
      <c r="I1137" s="12">
        <f t="shared" si="377"/>
        <v>1492.4</v>
      </c>
      <c r="J1137" s="15">
        <f t="shared" ref="J1137:K1137" si="379">J1138</f>
        <v>1150</v>
      </c>
      <c r="K1137" s="15">
        <f t="shared" si="379"/>
        <v>1150</v>
      </c>
    </row>
    <row r="1138" spans="1:14" ht="24">
      <c r="A1138" s="13" t="s">
        <v>25</v>
      </c>
      <c r="B1138" s="14" t="s">
        <v>353</v>
      </c>
      <c r="C1138" s="14" t="s">
        <v>392</v>
      </c>
      <c r="D1138" s="14" t="s">
        <v>26</v>
      </c>
      <c r="E1138" s="14"/>
      <c r="F1138" s="14"/>
      <c r="G1138" s="16">
        <f t="shared" ref="G1138:K1138" si="380">G1143+G1139</f>
        <v>1050</v>
      </c>
      <c r="H1138" s="16">
        <f t="shared" si="380"/>
        <v>442.4</v>
      </c>
      <c r="I1138" s="12">
        <f t="shared" si="377"/>
        <v>1492.4</v>
      </c>
      <c r="J1138" s="16">
        <f t="shared" si="380"/>
        <v>1150</v>
      </c>
      <c r="K1138" s="16">
        <f t="shared" si="380"/>
        <v>1150</v>
      </c>
    </row>
    <row r="1139" spans="1:14" ht="38.25">
      <c r="A1139" s="23" t="s">
        <v>33</v>
      </c>
      <c r="B1139" s="14" t="s">
        <v>353</v>
      </c>
      <c r="C1139" s="14" t="s">
        <v>392</v>
      </c>
      <c r="D1139" s="24" t="s">
        <v>34</v>
      </c>
      <c r="E1139" s="24"/>
      <c r="F1139" s="24"/>
      <c r="G1139" s="16">
        <f t="shared" ref="G1139:J1141" si="381">G1140</f>
        <v>0</v>
      </c>
      <c r="H1139" s="16">
        <f t="shared" si="381"/>
        <v>0</v>
      </c>
      <c r="I1139" s="12">
        <f t="shared" si="377"/>
        <v>0</v>
      </c>
      <c r="J1139" s="16">
        <f t="shared" si="381"/>
        <v>0</v>
      </c>
      <c r="K1139" s="26"/>
    </row>
    <row r="1140" spans="1:14" ht="76.5">
      <c r="A1140" s="23" t="s">
        <v>29</v>
      </c>
      <c r="B1140" s="14" t="s">
        <v>353</v>
      </c>
      <c r="C1140" s="14" t="s">
        <v>392</v>
      </c>
      <c r="D1140" s="24" t="s">
        <v>34</v>
      </c>
      <c r="E1140" s="24" t="s">
        <v>30</v>
      </c>
      <c r="F1140" s="24"/>
      <c r="G1140" s="16">
        <f t="shared" si="381"/>
        <v>0</v>
      </c>
      <c r="H1140" s="16">
        <f t="shared" si="381"/>
        <v>0</v>
      </c>
      <c r="I1140" s="12">
        <f t="shared" si="377"/>
        <v>0</v>
      </c>
      <c r="J1140" s="16">
        <f t="shared" si="381"/>
        <v>0</v>
      </c>
      <c r="K1140" s="26"/>
    </row>
    <row r="1141" spans="1:14" ht="30.75" customHeight="1">
      <c r="A1141" s="23" t="s">
        <v>31</v>
      </c>
      <c r="B1141" s="14" t="s">
        <v>353</v>
      </c>
      <c r="C1141" s="14" t="s">
        <v>392</v>
      </c>
      <c r="D1141" s="24" t="s">
        <v>34</v>
      </c>
      <c r="E1141" s="24" t="s">
        <v>32</v>
      </c>
      <c r="F1141" s="24"/>
      <c r="G1141" s="16">
        <f t="shared" si="381"/>
        <v>0</v>
      </c>
      <c r="H1141" s="16">
        <f t="shared" si="381"/>
        <v>0</v>
      </c>
      <c r="I1141" s="12">
        <f t="shared" si="377"/>
        <v>0</v>
      </c>
      <c r="J1141" s="16">
        <f t="shared" si="381"/>
        <v>0</v>
      </c>
      <c r="K1141" s="26"/>
    </row>
    <row r="1142" spans="1:14">
      <c r="A1142" s="23" t="s">
        <v>19</v>
      </c>
      <c r="B1142" s="14" t="s">
        <v>353</v>
      </c>
      <c r="C1142" s="14" t="s">
        <v>392</v>
      </c>
      <c r="D1142" s="24" t="s">
        <v>34</v>
      </c>
      <c r="E1142" s="24" t="s">
        <v>32</v>
      </c>
      <c r="F1142" s="24" t="s">
        <v>11</v>
      </c>
      <c r="G1142" s="16"/>
      <c r="H1142" s="16"/>
      <c r="I1142" s="12">
        <f t="shared" si="377"/>
        <v>0</v>
      </c>
      <c r="J1142" s="16"/>
      <c r="K1142" s="26"/>
    </row>
    <row r="1143" spans="1:14">
      <c r="A1143" s="13" t="s">
        <v>37</v>
      </c>
      <c r="B1143" s="14" t="s">
        <v>353</v>
      </c>
      <c r="C1143" s="14" t="s">
        <v>392</v>
      </c>
      <c r="D1143" s="14" t="s">
        <v>38</v>
      </c>
      <c r="E1143" s="14"/>
      <c r="F1143" s="14"/>
      <c r="G1143" s="16">
        <f t="shared" ref="G1143:K1145" si="382">G1144</f>
        <v>1050</v>
      </c>
      <c r="H1143" s="16">
        <f t="shared" si="382"/>
        <v>442.4</v>
      </c>
      <c r="I1143" s="12">
        <f t="shared" si="377"/>
        <v>1492.4</v>
      </c>
      <c r="J1143" s="16">
        <f t="shared" si="382"/>
        <v>1150</v>
      </c>
      <c r="K1143" s="16">
        <f t="shared" si="382"/>
        <v>1150</v>
      </c>
    </row>
    <row r="1144" spans="1:14" ht="74.25" customHeight="1">
      <c r="A1144" s="17" t="s">
        <v>29</v>
      </c>
      <c r="B1144" s="18" t="s">
        <v>353</v>
      </c>
      <c r="C1144" s="18" t="s">
        <v>392</v>
      </c>
      <c r="D1144" s="18" t="s">
        <v>38</v>
      </c>
      <c r="E1144" s="18" t="s">
        <v>30</v>
      </c>
      <c r="F1144" s="18"/>
      <c r="G1144" s="16">
        <f t="shared" si="382"/>
        <v>1050</v>
      </c>
      <c r="H1144" s="16">
        <f t="shared" si="382"/>
        <v>442.4</v>
      </c>
      <c r="I1144" s="12">
        <f t="shared" si="377"/>
        <v>1492.4</v>
      </c>
      <c r="J1144" s="16">
        <f t="shared" si="382"/>
        <v>1150</v>
      </c>
      <c r="K1144" s="16">
        <f t="shared" si="382"/>
        <v>1150</v>
      </c>
    </row>
    <row r="1145" spans="1:14" ht="27" customHeight="1">
      <c r="A1145" s="17" t="s">
        <v>31</v>
      </c>
      <c r="B1145" s="18" t="s">
        <v>353</v>
      </c>
      <c r="C1145" s="18" t="s">
        <v>392</v>
      </c>
      <c r="D1145" s="18" t="s">
        <v>38</v>
      </c>
      <c r="E1145" s="18" t="s">
        <v>32</v>
      </c>
      <c r="F1145" s="18"/>
      <c r="G1145" s="16">
        <f t="shared" si="382"/>
        <v>1050</v>
      </c>
      <c r="H1145" s="16">
        <f t="shared" si="382"/>
        <v>442.4</v>
      </c>
      <c r="I1145" s="12">
        <f t="shared" si="377"/>
        <v>1492.4</v>
      </c>
      <c r="J1145" s="16">
        <f t="shared" si="382"/>
        <v>1150</v>
      </c>
      <c r="K1145" s="16">
        <f t="shared" si="382"/>
        <v>1150</v>
      </c>
    </row>
    <row r="1146" spans="1:14">
      <c r="A1146" s="17" t="s">
        <v>16</v>
      </c>
      <c r="B1146" s="18" t="s">
        <v>353</v>
      </c>
      <c r="C1146" s="18" t="s">
        <v>392</v>
      </c>
      <c r="D1146" s="18" t="s">
        <v>38</v>
      </c>
      <c r="E1146" s="18" t="s">
        <v>32</v>
      </c>
      <c r="F1146" s="18" t="s">
        <v>17</v>
      </c>
      <c r="G1146" s="64">
        <f>'[1]Бюджет 2025 г 1 чтение'!$H$1482</f>
        <v>1050</v>
      </c>
      <c r="H1146" s="64">
        <f>'[5]Поправки июнь'!$I$1512</f>
        <v>442.4</v>
      </c>
      <c r="I1146" s="12">
        <f t="shared" si="377"/>
        <v>1492.4</v>
      </c>
      <c r="J1146" s="22">
        <f>'[1]Бюджет 2025 г 1 чтение'!$I$1482</f>
        <v>1150</v>
      </c>
      <c r="K1146" s="22">
        <f>'[1]Бюджет 2025 г 1 чтение'!$J$1482</f>
        <v>1150</v>
      </c>
    </row>
    <row r="1147" spans="1:14" ht="16.5" customHeight="1">
      <c r="A1147" s="13" t="s">
        <v>393</v>
      </c>
      <c r="B1147" s="14" t="s">
        <v>394</v>
      </c>
      <c r="C1147" s="14"/>
      <c r="D1147" s="14"/>
      <c r="E1147" s="14"/>
      <c r="F1147" s="14"/>
      <c r="G1147" s="15">
        <f>G1151+G1159+G1199+G1251</f>
        <v>11527.7</v>
      </c>
      <c r="H1147" s="15">
        <f>H1151+H1159+H1199+H1251</f>
        <v>18.399999999999999</v>
      </c>
      <c r="I1147" s="12">
        <f t="shared" si="377"/>
        <v>11546.1</v>
      </c>
      <c r="J1147" s="15">
        <f>J1151+J1159+J1199+J1251</f>
        <v>11839.9</v>
      </c>
      <c r="K1147" s="15">
        <f>K1151+K1159+K1199+K1251</f>
        <v>11579.300000000001</v>
      </c>
      <c r="L1147" s="109">
        <f>G1151+G1159+G1199+G1251</f>
        <v>11527.7</v>
      </c>
      <c r="M1147" s="109">
        <f t="shared" ref="M1147:N1147" si="383">J1151+J1159+J1199+J1251</f>
        <v>11839.9</v>
      </c>
      <c r="N1147" s="109">
        <f t="shared" si="383"/>
        <v>11579.300000000001</v>
      </c>
    </row>
    <row r="1148" spans="1:14">
      <c r="A1148" s="13" t="s">
        <v>276</v>
      </c>
      <c r="B1148" s="14" t="s">
        <v>394</v>
      </c>
      <c r="C1148" s="14"/>
      <c r="D1148" s="14"/>
      <c r="E1148" s="14"/>
      <c r="F1148" s="14" t="s">
        <v>17</v>
      </c>
      <c r="G1148" s="15">
        <f>G1158+G1177+G1156+G1196+G1198+G1190</f>
        <v>1621.6</v>
      </c>
      <c r="H1148" s="15">
        <f>H1158+H1177+H1156+H1196+H1198+H1190</f>
        <v>18.399999999999999</v>
      </c>
      <c r="I1148" s="12">
        <f t="shared" si="377"/>
        <v>1640</v>
      </c>
      <c r="J1148" s="15">
        <f>J1158+J1177+J1156+J1196+J1198</f>
        <v>1490.1</v>
      </c>
      <c r="K1148" s="15">
        <f>K1158+K1177+K1156+K1196+K1198</f>
        <v>1490.1</v>
      </c>
    </row>
    <row r="1149" spans="1:14">
      <c r="A1149" s="13" t="s">
        <v>18</v>
      </c>
      <c r="B1149" s="14" t="s">
        <v>394</v>
      </c>
      <c r="C1149" s="14"/>
      <c r="D1149" s="14"/>
      <c r="E1149" s="14"/>
      <c r="F1149" s="14" t="s">
        <v>10</v>
      </c>
      <c r="G1149" s="15">
        <f>G1164+G1204+G1224+G1226+G1235+G1244+G1263+G1266+G1220+G1231+G1178+G1250+G1270+G1191+G1259</f>
        <v>9906.1</v>
      </c>
      <c r="H1149" s="15">
        <f>H1164+H1204+H1224+H1226+H1235+H1244+H1263+H1266+H1220+H1231+H1178+H1250+H1270+H1191+H1259</f>
        <v>0</v>
      </c>
      <c r="I1149" s="12">
        <f t="shared" si="377"/>
        <v>9906.1</v>
      </c>
      <c r="J1149" s="15">
        <f>J1164+J1204+J1224+J1226+J1235+J1244+J1263+J1266+J1220+J1231+J1178+J1250+J1270+J1191+J1259</f>
        <v>10349.799999999999</v>
      </c>
      <c r="K1149" s="15">
        <f>K1164+K1204+K1224+K1226+K1235+K1244+K1263+K1266+K1220+K1231+K1178+K1250+K1270+K1191+K1259</f>
        <v>10089.200000000001</v>
      </c>
    </row>
    <row r="1150" spans="1:14">
      <c r="A1150" s="13" t="s">
        <v>19</v>
      </c>
      <c r="B1150" s="14" t="s">
        <v>394</v>
      </c>
      <c r="C1150" s="14"/>
      <c r="D1150" s="14"/>
      <c r="E1150" s="14"/>
      <c r="F1150" s="14" t="s">
        <v>11</v>
      </c>
      <c r="G1150" s="15">
        <f>G1165+G1205+G1170+G1183+G1240+G1255</f>
        <v>0</v>
      </c>
      <c r="H1150" s="15">
        <f>H1165+H1205+H1170+H1183+H1240+H1255</f>
        <v>0</v>
      </c>
      <c r="I1150" s="12">
        <f t="shared" si="377"/>
        <v>0</v>
      </c>
      <c r="J1150" s="15">
        <f>J1165+J1205+J1170+J1183+J1240+J1255</f>
        <v>0</v>
      </c>
      <c r="K1150" s="15">
        <f>K1165+K1205+K1170+K1183+K1240+K1255</f>
        <v>0</v>
      </c>
    </row>
    <row r="1151" spans="1:14">
      <c r="A1151" s="13" t="s">
        <v>395</v>
      </c>
      <c r="B1151" s="14" t="s">
        <v>394</v>
      </c>
      <c r="C1151" s="14" t="s">
        <v>396</v>
      </c>
      <c r="D1151" s="14"/>
      <c r="E1151" s="14"/>
      <c r="F1151" s="14"/>
      <c r="G1151" s="15">
        <f t="shared" ref="G1151:K1153" si="384">G1152</f>
        <v>1490.1</v>
      </c>
      <c r="H1151" s="15">
        <f t="shared" si="384"/>
        <v>18.399999999999999</v>
      </c>
      <c r="I1151" s="12">
        <f t="shared" si="377"/>
        <v>1508.5</v>
      </c>
      <c r="J1151" s="15">
        <f t="shared" si="384"/>
        <v>1490.1</v>
      </c>
      <c r="K1151" s="15">
        <f t="shared" si="384"/>
        <v>1490.1</v>
      </c>
    </row>
    <row r="1152" spans="1:14" ht="25.5" customHeight="1">
      <c r="A1152" s="13" t="s">
        <v>25</v>
      </c>
      <c r="B1152" s="14" t="s">
        <v>394</v>
      </c>
      <c r="C1152" s="14" t="s">
        <v>396</v>
      </c>
      <c r="D1152" s="14" t="s">
        <v>26</v>
      </c>
      <c r="E1152" s="14"/>
      <c r="F1152" s="14"/>
      <c r="G1152" s="16">
        <f t="shared" si="384"/>
        <v>1490.1</v>
      </c>
      <c r="H1152" s="16">
        <f t="shared" si="384"/>
        <v>18.399999999999999</v>
      </c>
      <c r="I1152" s="12">
        <f t="shared" si="377"/>
        <v>1508.5</v>
      </c>
      <c r="J1152" s="16">
        <f t="shared" si="384"/>
        <v>1490.1</v>
      </c>
      <c r="K1152" s="16">
        <f t="shared" si="384"/>
        <v>1490.1</v>
      </c>
    </row>
    <row r="1153" spans="1:11" ht="21.75" customHeight="1">
      <c r="A1153" s="44" t="s">
        <v>397</v>
      </c>
      <c r="B1153" s="18" t="s">
        <v>394</v>
      </c>
      <c r="C1153" s="18" t="s">
        <v>396</v>
      </c>
      <c r="D1153" s="30" t="s">
        <v>398</v>
      </c>
      <c r="E1153" s="18"/>
      <c r="F1153" s="18"/>
      <c r="G1153" s="16">
        <f t="shared" si="384"/>
        <v>1490.1</v>
      </c>
      <c r="H1153" s="16">
        <f t="shared" si="384"/>
        <v>18.399999999999999</v>
      </c>
      <c r="I1153" s="12">
        <f t="shared" si="377"/>
        <v>1508.5</v>
      </c>
      <c r="J1153" s="16">
        <f t="shared" si="384"/>
        <v>1490.1</v>
      </c>
      <c r="K1153" s="16">
        <f t="shared" si="384"/>
        <v>1490.1</v>
      </c>
    </row>
    <row r="1154" spans="1:11" ht="24">
      <c r="A1154" s="17" t="s">
        <v>73</v>
      </c>
      <c r="B1154" s="18" t="s">
        <v>394</v>
      </c>
      <c r="C1154" s="18" t="s">
        <v>396</v>
      </c>
      <c r="D1154" s="30" t="s">
        <v>398</v>
      </c>
      <c r="E1154" s="18" t="s">
        <v>74</v>
      </c>
      <c r="F1154" s="18"/>
      <c r="G1154" s="16">
        <f t="shared" ref="G1154:K1154" si="385">G1157+G1155</f>
        <v>1490.1</v>
      </c>
      <c r="H1154" s="16">
        <f t="shared" si="385"/>
        <v>18.399999999999999</v>
      </c>
      <c r="I1154" s="12">
        <f t="shared" si="377"/>
        <v>1508.5</v>
      </c>
      <c r="J1154" s="16">
        <f t="shared" si="385"/>
        <v>1490.1</v>
      </c>
      <c r="K1154" s="16">
        <f t="shared" si="385"/>
        <v>1490.1</v>
      </c>
    </row>
    <row r="1155" spans="1:11" ht="25.5">
      <c r="A1155" s="23" t="s">
        <v>399</v>
      </c>
      <c r="B1155" s="18" t="s">
        <v>394</v>
      </c>
      <c r="C1155" s="18" t="s">
        <v>396</v>
      </c>
      <c r="D1155" s="30" t="s">
        <v>398</v>
      </c>
      <c r="E1155" s="18" t="s">
        <v>400</v>
      </c>
      <c r="F1155" s="18"/>
      <c r="G1155" s="16">
        <f t="shared" ref="G1155:K1155" si="386">G1156</f>
        <v>1490.1</v>
      </c>
      <c r="H1155" s="16">
        <f t="shared" si="386"/>
        <v>18.399999999999999</v>
      </c>
      <c r="I1155" s="12">
        <f t="shared" si="377"/>
        <v>1508.5</v>
      </c>
      <c r="J1155" s="16">
        <f t="shared" si="386"/>
        <v>1490.1</v>
      </c>
      <c r="K1155" s="16">
        <f t="shared" si="386"/>
        <v>1490.1</v>
      </c>
    </row>
    <row r="1156" spans="1:11">
      <c r="A1156" s="48" t="s">
        <v>16</v>
      </c>
      <c r="B1156" s="18" t="s">
        <v>394</v>
      </c>
      <c r="C1156" s="18" t="s">
        <v>396</v>
      </c>
      <c r="D1156" s="30" t="s">
        <v>398</v>
      </c>
      <c r="E1156" s="18" t="s">
        <v>400</v>
      </c>
      <c r="F1156" s="18" t="s">
        <v>17</v>
      </c>
      <c r="G1156" s="16">
        <v>1490.1</v>
      </c>
      <c r="H1156" s="16">
        <f>'[5]Поправки июнь'!$I$1518</f>
        <v>18.399999999999999</v>
      </c>
      <c r="I1156" s="12">
        <f t="shared" si="377"/>
        <v>1508.5</v>
      </c>
      <c r="J1156" s="16">
        <v>1490.1</v>
      </c>
      <c r="K1156" s="26">
        <v>1490.1</v>
      </c>
    </row>
    <row r="1157" spans="1:11" ht="27" customHeight="1">
      <c r="A1157" s="44" t="s">
        <v>75</v>
      </c>
      <c r="B1157" s="18" t="s">
        <v>394</v>
      </c>
      <c r="C1157" s="18" t="s">
        <v>396</v>
      </c>
      <c r="D1157" s="30" t="s">
        <v>398</v>
      </c>
      <c r="E1157" s="18" t="s">
        <v>76</v>
      </c>
      <c r="F1157" s="18"/>
      <c r="G1157" s="16">
        <f t="shared" ref="G1157:J1157" si="387">G1158</f>
        <v>0</v>
      </c>
      <c r="H1157" s="16">
        <f t="shared" si="387"/>
        <v>0</v>
      </c>
      <c r="I1157" s="12">
        <f t="shared" si="377"/>
        <v>0</v>
      </c>
      <c r="J1157" s="16">
        <f t="shared" si="387"/>
        <v>0</v>
      </c>
      <c r="K1157" s="26"/>
    </row>
    <row r="1158" spans="1:11">
      <c r="A1158" s="44" t="s">
        <v>16</v>
      </c>
      <c r="B1158" s="18" t="s">
        <v>394</v>
      </c>
      <c r="C1158" s="18" t="s">
        <v>396</v>
      </c>
      <c r="D1158" s="30" t="s">
        <v>398</v>
      </c>
      <c r="E1158" s="18" t="s">
        <v>76</v>
      </c>
      <c r="F1158" s="18" t="s">
        <v>17</v>
      </c>
      <c r="G1158" s="16"/>
      <c r="H1158" s="16"/>
      <c r="I1158" s="12">
        <f t="shared" si="377"/>
        <v>0</v>
      </c>
      <c r="J1158" s="16"/>
      <c r="K1158" s="26"/>
    </row>
    <row r="1159" spans="1:11" ht="13.5" customHeight="1">
      <c r="A1159" s="13" t="s">
        <v>401</v>
      </c>
      <c r="B1159" s="14" t="s">
        <v>394</v>
      </c>
      <c r="C1159" s="14" t="s">
        <v>402</v>
      </c>
      <c r="D1159" s="14"/>
      <c r="E1159" s="14"/>
      <c r="F1159" s="14"/>
      <c r="G1159" s="15">
        <f>G1160+G1171+G1184</f>
        <v>131.5</v>
      </c>
      <c r="H1159" s="15">
        <f>H1160+H1171+H1184</f>
        <v>0</v>
      </c>
      <c r="I1159" s="12">
        <f t="shared" si="377"/>
        <v>131.5</v>
      </c>
      <c r="J1159" s="15">
        <f t="shared" ref="J1159:K1159" si="388">J1160+J1171+J1184</f>
        <v>0</v>
      </c>
      <c r="K1159" s="15">
        <f t="shared" si="388"/>
        <v>0</v>
      </c>
    </row>
    <row r="1160" spans="1:11" ht="26.25" customHeight="1">
      <c r="A1160" s="13" t="s">
        <v>25</v>
      </c>
      <c r="B1160" s="14" t="s">
        <v>394</v>
      </c>
      <c r="C1160" s="14" t="s">
        <v>402</v>
      </c>
      <c r="D1160" s="14" t="s">
        <v>26</v>
      </c>
      <c r="E1160" s="14" t="s">
        <v>64</v>
      </c>
      <c r="F1160" s="14"/>
      <c r="G1160" s="16">
        <f>G1161+G1166+G1179+G1193</f>
        <v>0</v>
      </c>
      <c r="H1160" s="16">
        <f>H1161+H1166+H1179+H1193</f>
        <v>0</v>
      </c>
      <c r="I1160" s="12">
        <f t="shared" si="377"/>
        <v>0</v>
      </c>
      <c r="J1160" s="16">
        <f>J1161+J1166+J1179+J1193</f>
        <v>0</v>
      </c>
      <c r="K1160" s="16">
        <f>K1161+K1166+K1179+K1193</f>
        <v>0</v>
      </c>
    </row>
    <row r="1161" spans="1:11" ht="50.25" hidden="1" customHeight="1">
      <c r="A1161" s="68" t="s">
        <v>403</v>
      </c>
      <c r="B1161" s="18" t="s">
        <v>394</v>
      </c>
      <c r="C1161" s="18" t="s">
        <v>402</v>
      </c>
      <c r="D1161" s="73">
        <v>6500051350</v>
      </c>
      <c r="E1161" s="18" t="s">
        <v>64</v>
      </c>
      <c r="F1161" s="18"/>
      <c r="G1161" s="16">
        <f t="shared" ref="G1161:J1162" si="389">G1162</f>
        <v>0</v>
      </c>
      <c r="H1161" s="16">
        <f t="shared" si="389"/>
        <v>0</v>
      </c>
      <c r="I1161" s="12">
        <f t="shared" si="377"/>
        <v>0</v>
      </c>
      <c r="J1161" s="16">
        <f t="shared" si="389"/>
        <v>0</v>
      </c>
      <c r="K1161" s="26"/>
    </row>
    <row r="1162" spans="1:11" ht="24" hidden="1">
      <c r="A1162" s="17" t="s">
        <v>73</v>
      </c>
      <c r="B1162" s="18" t="s">
        <v>394</v>
      </c>
      <c r="C1162" s="18" t="s">
        <v>402</v>
      </c>
      <c r="D1162" s="73">
        <v>6500051350</v>
      </c>
      <c r="E1162" s="18" t="s">
        <v>74</v>
      </c>
      <c r="F1162" s="18"/>
      <c r="G1162" s="16">
        <f t="shared" si="389"/>
        <v>0</v>
      </c>
      <c r="H1162" s="16">
        <f t="shared" si="389"/>
        <v>0</v>
      </c>
      <c r="I1162" s="12">
        <f t="shared" si="377"/>
        <v>0</v>
      </c>
      <c r="J1162" s="16">
        <f t="shared" si="389"/>
        <v>0</v>
      </c>
      <c r="K1162" s="26"/>
    </row>
    <row r="1163" spans="1:11" ht="38.25" hidden="1">
      <c r="A1163" s="48" t="s">
        <v>75</v>
      </c>
      <c r="B1163" s="18" t="s">
        <v>394</v>
      </c>
      <c r="C1163" s="18" t="s">
        <v>402</v>
      </c>
      <c r="D1163" s="73">
        <v>6500051350</v>
      </c>
      <c r="E1163" s="18" t="s">
        <v>76</v>
      </c>
      <c r="F1163" s="18"/>
      <c r="G1163" s="16">
        <f t="shared" ref="G1163:J1163" si="390">G1164+G1165</f>
        <v>0</v>
      </c>
      <c r="H1163" s="16">
        <f t="shared" si="390"/>
        <v>0</v>
      </c>
      <c r="I1163" s="12">
        <f t="shared" si="377"/>
        <v>0</v>
      </c>
      <c r="J1163" s="16">
        <f t="shared" si="390"/>
        <v>0</v>
      </c>
      <c r="K1163" s="26"/>
    </row>
    <row r="1164" spans="1:11" hidden="1">
      <c r="A1164" s="17" t="s">
        <v>18</v>
      </c>
      <c r="B1164" s="18" t="s">
        <v>394</v>
      </c>
      <c r="C1164" s="18" t="s">
        <v>402</v>
      </c>
      <c r="D1164" s="73">
        <v>6500051350</v>
      </c>
      <c r="E1164" s="18" t="s">
        <v>404</v>
      </c>
      <c r="F1164" s="18" t="s">
        <v>10</v>
      </c>
      <c r="G1164" s="26"/>
      <c r="H1164" s="26"/>
      <c r="I1164" s="12">
        <f t="shared" si="377"/>
        <v>0</v>
      </c>
      <c r="J1164" s="12"/>
      <c r="K1164" s="26"/>
    </row>
    <row r="1165" spans="1:11" hidden="1">
      <c r="A1165" s="17" t="s">
        <v>19</v>
      </c>
      <c r="B1165" s="18" t="s">
        <v>394</v>
      </c>
      <c r="C1165" s="18" t="s">
        <v>402</v>
      </c>
      <c r="D1165" s="73">
        <v>6500051350</v>
      </c>
      <c r="E1165" s="18" t="s">
        <v>76</v>
      </c>
      <c r="F1165" s="18" t="s">
        <v>11</v>
      </c>
      <c r="G1165" s="19"/>
      <c r="H1165" s="19"/>
      <c r="I1165" s="12">
        <f t="shared" si="377"/>
        <v>0</v>
      </c>
      <c r="J1165" s="20"/>
      <c r="K1165" s="26"/>
    </row>
    <row r="1166" spans="1:11" ht="134.25" hidden="1" customHeight="1">
      <c r="A1166" s="74" t="s">
        <v>405</v>
      </c>
      <c r="B1166" s="18" t="s">
        <v>394</v>
      </c>
      <c r="C1166" s="18" t="s">
        <v>402</v>
      </c>
      <c r="D1166" s="24" t="s">
        <v>406</v>
      </c>
      <c r="E1166" s="24" t="s">
        <v>64</v>
      </c>
      <c r="F1166" s="24"/>
      <c r="G1166" s="63">
        <f t="shared" ref="G1166:K1167" si="391">G1167</f>
        <v>0</v>
      </c>
      <c r="H1166" s="63">
        <f t="shared" si="391"/>
        <v>0</v>
      </c>
      <c r="I1166" s="12">
        <f t="shared" si="377"/>
        <v>0</v>
      </c>
      <c r="J1166" s="63">
        <f t="shared" si="391"/>
        <v>0</v>
      </c>
      <c r="K1166" s="63">
        <f t="shared" si="391"/>
        <v>0</v>
      </c>
    </row>
    <row r="1167" spans="1:11" ht="30" hidden="1" customHeight="1">
      <c r="A1167" s="23" t="s">
        <v>73</v>
      </c>
      <c r="B1167" s="18" t="s">
        <v>394</v>
      </c>
      <c r="C1167" s="18" t="s">
        <v>402</v>
      </c>
      <c r="D1167" s="24" t="s">
        <v>406</v>
      </c>
      <c r="E1167" s="24" t="s">
        <v>74</v>
      </c>
      <c r="F1167" s="24"/>
      <c r="G1167" s="63">
        <f t="shared" si="391"/>
        <v>0</v>
      </c>
      <c r="H1167" s="63">
        <f t="shared" si="391"/>
        <v>0</v>
      </c>
      <c r="I1167" s="12">
        <f t="shared" si="377"/>
        <v>0</v>
      </c>
      <c r="J1167" s="63">
        <f t="shared" si="391"/>
        <v>0</v>
      </c>
      <c r="K1167" s="63">
        <f t="shared" si="391"/>
        <v>0</v>
      </c>
    </row>
    <row r="1168" spans="1:11" ht="37.5" hidden="1" customHeight="1">
      <c r="A1168" s="48" t="s">
        <v>75</v>
      </c>
      <c r="B1168" s="18" t="s">
        <v>394</v>
      </c>
      <c r="C1168" s="18" t="s">
        <v>402</v>
      </c>
      <c r="D1168" s="24" t="s">
        <v>406</v>
      </c>
      <c r="E1168" s="24" t="s">
        <v>76</v>
      </c>
      <c r="F1168" s="24"/>
      <c r="G1168" s="63">
        <f t="shared" ref="G1168:K1168" si="392">G1169+G1170</f>
        <v>0</v>
      </c>
      <c r="H1168" s="63">
        <f t="shared" si="392"/>
        <v>0</v>
      </c>
      <c r="I1168" s="12">
        <f t="shared" si="377"/>
        <v>0</v>
      </c>
      <c r="J1168" s="63">
        <f t="shared" si="392"/>
        <v>0</v>
      </c>
      <c r="K1168" s="63">
        <f t="shared" si="392"/>
        <v>0</v>
      </c>
    </row>
    <row r="1169" spans="1:11" ht="22.5" hidden="1" customHeight="1">
      <c r="A1169" s="23" t="s">
        <v>18</v>
      </c>
      <c r="B1169" s="18" t="s">
        <v>394</v>
      </c>
      <c r="C1169" s="18" t="s">
        <v>402</v>
      </c>
      <c r="D1169" s="24" t="s">
        <v>406</v>
      </c>
      <c r="E1169" s="24" t="s">
        <v>404</v>
      </c>
      <c r="F1169" s="24" t="s">
        <v>10</v>
      </c>
      <c r="G1169" s="21"/>
      <c r="H1169" s="21"/>
      <c r="I1169" s="12">
        <f t="shared" si="377"/>
        <v>0</v>
      </c>
      <c r="J1169" s="64"/>
      <c r="K1169" s="19"/>
    </row>
    <row r="1170" spans="1:11" ht="19.5" hidden="1" customHeight="1">
      <c r="A1170" s="23" t="s">
        <v>19</v>
      </c>
      <c r="B1170" s="18" t="s">
        <v>394</v>
      </c>
      <c r="C1170" s="18" t="s">
        <v>402</v>
      </c>
      <c r="D1170" s="24" t="s">
        <v>406</v>
      </c>
      <c r="E1170" s="24" t="s">
        <v>76</v>
      </c>
      <c r="F1170" s="24" t="s">
        <v>11</v>
      </c>
      <c r="G1170" s="22"/>
      <c r="H1170" s="22"/>
      <c r="I1170" s="12">
        <f t="shared" si="377"/>
        <v>0</v>
      </c>
      <c r="J1170" s="64"/>
      <c r="K1170" s="19">
        <v>0</v>
      </c>
    </row>
    <row r="1171" spans="1:11" ht="51.75" hidden="1" customHeight="1">
      <c r="A1171" s="43" t="s">
        <v>200</v>
      </c>
      <c r="B1171" s="18" t="s">
        <v>394</v>
      </c>
      <c r="C1171" s="18" t="s">
        <v>402</v>
      </c>
      <c r="D1171" s="54" t="s">
        <v>201</v>
      </c>
      <c r="E1171" s="18"/>
      <c r="F1171" s="18"/>
      <c r="G1171" s="16">
        <f t="shared" ref="G1171:K1175" si="393">G1172</f>
        <v>0</v>
      </c>
      <c r="H1171" s="16">
        <f t="shared" si="393"/>
        <v>0</v>
      </c>
      <c r="I1171" s="12">
        <f t="shared" si="377"/>
        <v>0</v>
      </c>
      <c r="J1171" s="16">
        <f t="shared" si="393"/>
        <v>0</v>
      </c>
      <c r="K1171" s="16">
        <f t="shared" si="393"/>
        <v>0</v>
      </c>
    </row>
    <row r="1172" spans="1:11" ht="38.25" hidden="1">
      <c r="A1172" s="23" t="s">
        <v>407</v>
      </c>
      <c r="B1172" s="18" t="s">
        <v>394</v>
      </c>
      <c r="C1172" s="18" t="s">
        <v>402</v>
      </c>
      <c r="D1172" s="24" t="s">
        <v>408</v>
      </c>
      <c r="E1172" s="18"/>
      <c r="F1172" s="18"/>
      <c r="G1172" s="16">
        <f t="shared" si="393"/>
        <v>0</v>
      </c>
      <c r="H1172" s="16">
        <f t="shared" si="393"/>
        <v>0</v>
      </c>
      <c r="I1172" s="12">
        <f t="shared" si="377"/>
        <v>0</v>
      </c>
      <c r="J1172" s="16">
        <f t="shared" si="393"/>
        <v>0</v>
      </c>
      <c r="K1172" s="16">
        <f t="shared" si="393"/>
        <v>0</v>
      </c>
    </row>
    <row r="1173" spans="1:11" ht="103.5" hidden="1" customHeight="1">
      <c r="A1173" s="65" t="s">
        <v>606</v>
      </c>
      <c r="B1173" s="18" t="s">
        <v>394</v>
      </c>
      <c r="C1173" s="18" t="s">
        <v>402</v>
      </c>
      <c r="D1173" s="24" t="s">
        <v>409</v>
      </c>
      <c r="E1173" s="18"/>
      <c r="F1173" s="18"/>
      <c r="G1173" s="16">
        <f t="shared" si="393"/>
        <v>0</v>
      </c>
      <c r="H1173" s="16">
        <f t="shared" si="393"/>
        <v>0</v>
      </c>
      <c r="I1173" s="12">
        <f t="shared" si="377"/>
        <v>0</v>
      </c>
      <c r="J1173" s="16">
        <f t="shared" si="393"/>
        <v>0</v>
      </c>
      <c r="K1173" s="16">
        <f t="shared" si="393"/>
        <v>0</v>
      </c>
    </row>
    <row r="1174" spans="1:11" hidden="1">
      <c r="A1174" s="23" t="s">
        <v>133</v>
      </c>
      <c r="B1174" s="18" t="s">
        <v>394</v>
      </c>
      <c r="C1174" s="18" t="s">
        <v>402</v>
      </c>
      <c r="D1174" s="24" t="s">
        <v>410</v>
      </c>
      <c r="E1174" s="18"/>
      <c r="F1174" s="18"/>
      <c r="G1174" s="16">
        <f t="shared" si="393"/>
        <v>0</v>
      </c>
      <c r="H1174" s="16">
        <f t="shared" si="393"/>
        <v>0</v>
      </c>
      <c r="I1174" s="12">
        <f t="shared" si="377"/>
        <v>0</v>
      </c>
      <c r="J1174" s="16">
        <f t="shared" si="393"/>
        <v>0</v>
      </c>
      <c r="K1174" s="16">
        <f t="shared" si="393"/>
        <v>0</v>
      </c>
    </row>
    <row r="1175" spans="1:11" ht="29.25" hidden="1" customHeight="1">
      <c r="A1175" s="23" t="s">
        <v>73</v>
      </c>
      <c r="B1175" s="18" t="s">
        <v>394</v>
      </c>
      <c r="C1175" s="18" t="s">
        <v>402</v>
      </c>
      <c r="D1175" s="24" t="s">
        <v>410</v>
      </c>
      <c r="E1175" s="24" t="s">
        <v>74</v>
      </c>
      <c r="F1175" s="24"/>
      <c r="G1175" s="16">
        <f t="shared" si="393"/>
        <v>0</v>
      </c>
      <c r="H1175" s="16">
        <f t="shared" si="393"/>
        <v>0</v>
      </c>
      <c r="I1175" s="12">
        <f t="shared" si="377"/>
        <v>0</v>
      </c>
      <c r="J1175" s="16">
        <f t="shared" si="393"/>
        <v>0</v>
      </c>
      <c r="K1175" s="16">
        <f t="shared" si="393"/>
        <v>0</v>
      </c>
    </row>
    <row r="1176" spans="1:11" ht="44.25" hidden="1" customHeight="1">
      <c r="A1176" s="48" t="s">
        <v>75</v>
      </c>
      <c r="B1176" s="18" t="s">
        <v>394</v>
      </c>
      <c r="C1176" s="18" t="s">
        <v>402</v>
      </c>
      <c r="D1176" s="24" t="s">
        <v>410</v>
      </c>
      <c r="E1176" s="24" t="s">
        <v>76</v>
      </c>
      <c r="F1176" s="24"/>
      <c r="G1176" s="16">
        <f t="shared" ref="G1176:K1176" si="394">G1177+G1178</f>
        <v>0</v>
      </c>
      <c r="H1176" s="16">
        <f t="shared" si="394"/>
        <v>0</v>
      </c>
      <c r="I1176" s="12">
        <f t="shared" si="377"/>
        <v>0</v>
      </c>
      <c r="J1176" s="16">
        <f t="shared" si="394"/>
        <v>0</v>
      </c>
      <c r="K1176" s="16">
        <f t="shared" si="394"/>
        <v>0</v>
      </c>
    </row>
    <row r="1177" spans="1:11" hidden="1">
      <c r="A1177" s="48" t="s">
        <v>16</v>
      </c>
      <c r="B1177" s="18" t="s">
        <v>394</v>
      </c>
      <c r="C1177" s="18" t="s">
        <v>402</v>
      </c>
      <c r="D1177" s="24" t="s">
        <v>410</v>
      </c>
      <c r="E1177" s="24" t="s">
        <v>76</v>
      </c>
      <c r="F1177" s="24" t="s">
        <v>17</v>
      </c>
      <c r="G1177" s="26"/>
      <c r="H1177" s="26"/>
      <c r="I1177" s="12">
        <f t="shared" si="377"/>
        <v>0</v>
      </c>
      <c r="J1177" s="20"/>
      <c r="K1177" s="26"/>
    </row>
    <row r="1178" spans="1:11" hidden="1">
      <c r="A1178" s="48" t="s">
        <v>18</v>
      </c>
      <c r="B1178" s="18" t="s">
        <v>394</v>
      </c>
      <c r="C1178" s="18" t="s">
        <v>402</v>
      </c>
      <c r="D1178" s="24" t="s">
        <v>410</v>
      </c>
      <c r="E1178" s="24" t="s">
        <v>76</v>
      </c>
      <c r="F1178" s="24" t="s">
        <v>10</v>
      </c>
      <c r="G1178" s="26"/>
      <c r="H1178" s="26"/>
      <c r="I1178" s="12">
        <f t="shared" si="377"/>
        <v>0</v>
      </c>
      <c r="J1178" s="20"/>
      <c r="K1178" s="20"/>
    </row>
    <row r="1179" spans="1:11" ht="65.25" hidden="1" customHeight="1">
      <c r="A1179" s="23" t="s">
        <v>411</v>
      </c>
      <c r="B1179" s="24" t="s">
        <v>394</v>
      </c>
      <c r="C1179" s="24" t="s">
        <v>402</v>
      </c>
      <c r="D1179" s="24" t="s">
        <v>412</v>
      </c>
      <c r="E1179" s="24"/>
      <c r="F1179" s="24"/>
      <c r="G1179" s="63">
        <f t="shared" ref="G1179:K1180" si="395">G1180</f>
        <v>0</v>
      </c>
      <c r="H1179" s="63">
        <f t="shared" si="395"/>
        <v>0</v>
      </c>
      <c r="I1179" s="12">
        <f t="shared" si="377"/>
        <v>0</v>
      </c>
      <c r="J1179" s="63">
        <f t="shared" si="395"/>
        <v>0</v>
      </c>
      <c r="K1179" s="63">
        <f t="shared" si="395"/>
        <v>0</v>
      </c>
    </row>
    <row r="1180" spans="1:11" ht="27.75" hidden="1" customHeight="1">
      <c r="A1180" s="23" t="s">
        <v>73</v>
      </c>
      <c r="B1180" s="24" t="s">
        <v>394</v>
      </c>
      <c r="C1180" s="24" t="s">
        <v>402</v>
      </c>
      <c r="D1180" s="24" t="s">
        <v>412</v>
      </c>
      <c r="E1180" s="24" t="s">
        <v>74</v>
      </c>
      <c r="F1180" s="24"/>
      <c r="G1180" s="63">
        <f t="shared" si="395"/>
        <v>0</v>
      </c>
      <c r="H1180" s="63">
        <f t="shared" si="395"/>
        <v>0</v>
      </c>
      <c r="I1180" s="12">
        <f t="shared" si="377"/>
        <v>0</v>
      </c>
      <c r="J1180" s="63">
        <f t="shared" si="395"/>
        <v>0</v>
      </c>
      <c r="K1180" s="63">
        <f t="shared" si="395"/>
        <v>0</v>
      </c>
    </row>
    <row r="1181" spans="1:11" ht="25.5" hidden="1">
      <c r="A1181" s="48" t="s">
        <v>413</v>
      </c>
      <c r="B1181" s="24" t="s">
        <v>394</v>
      </c>
      <c r="C1181" s="24" t="s">
        <v>402</v>
      </c>
      <c r="D1181" s="24" t="s">
        <v>412</v>
      </c>
      <c r="E1181" s="24" t="s">
        <v>76</v>
      </c>
      <c r="F1181" s="24"/>
      <c r="G1181" s="63">
        <f t="shared" ref="G1181:K1181" si="396">G1183</f>
        <v>0</v>
      </c>
      <c r="H1181" s="63">
        <f t="shared" si="396"/>
        <v>0</v>
      </c>
      <c r="I1181" s="12">
        <f t="shared" si="377"/>
        <v>0</v>
      </c>
      <c r="J1181" s="63">
        <f t="shared" si="396"/>
        <v>0</v>
      </c>
      <c r="K1181" s="63">
        <f t="shared" si="396"/>
        <v>0</v>
      </c>
    </row>
    <row r="1182" spans="1:11" hidden="1">
      <c r="A1182" s="23" t="s">
        <v>18</v>
      </c>
      <c r="B1182" s="24" t="s">
        <v>394</v>
      </c>
      <c r="C1182" s="24" t="s">
        <v>402</v>
      </c>
      <c r="D1182" s="24" t="s">
        <v>412</v>
      </c>
      <c r="E1182" s="24" t="s">
        <v>404</v>
      </c>
      <c r="F1182" s="24" t="s">
        <v>10</v>
      </c>
      <c r="G1182" s="64"/>
      <c r="H1182" s="64"/>
      <c r="I1182" s="12">
        <f t="shared" si="377"/>
        <v>0</v>
      </c>
      <c r="J1182" s="21"/>
      <c r="K1182" s="26"/>
    </row>
    <row r="1183" spans="1:11" hidden="1">
      <c r="A1183" s="23" t="s">
        <v>19</v>
      </c>
      <c r="B1183" s="24" t="s">
        <v>394</v>
      </c>
      <c r="C1183" s="24" t="s">
        <v>402</v>
      </c>
      <c r="D1183" s="24" t="s">
        <v>412</v>
      </c>
      <c r="E1183" s="24" t="s">
        <v>76</v>
      </c>
      <c r="F1183" s="24" t="s">
        <v>11</v>
      </c>
      <c r="G1183" s="64"/>
      <c r="H1183" s="64"/>
      <c r="I1183" s="12">
        <f t="shared" si="377"/>
        <v>0</v>
      </c>
      <c r="J1183" s="22"/>
      <c r="K1183" s="19"/>
    </row>
    <row r="1184" spans="1:11" ht="38.25">
      <c r="A1184" s="114" t="s">
        <v>200</v>
      </c>
      <c r="B1184" s="24" t="s">
        <v>394</v>
      </c>
      <c r="C1184" s="138" t="s">
        <v>402</v>
      </c>
      <c r="D1184" s="138" t="s">
        <v>201</v>
      </c>
      <c r="E1184" s="138"/>
      <c r="F1184" s="138"/>
      <c r="G1184" s="64">
        <f t="shared" ref="G1184:H1188" si="397">G1185</f>
        <v>131.5</v>
      </c>
      <c r="H1184" s="64">
        <f t="shared" si="397"/>
        <v>0</v>
      </c>
      <c r="I1184" s="12">
        <f t="shared" si="377"/>
        <v>131.5</v>
      </c>
      <c r="J1184" s="64">
        <f t="shared" ref="J1184:K1188" si="398">J1185</f>
        <v>0</v>
      </c>
      <c r="K1184" s="64">
        <f t="shared" si="398"/>
        <v>0</v>
      </c>
    </row>
    <row r="1185" spans="1:11" ht="38.25">
      <c r="A1185" s="106" t="s">
        <v>407</v>
      </c>
      <c r="B1185" s="24" t="s">
        <v>394</v>
      </c>
      <c r="C1185" s="134" t="s">
        <v>402</v>
      </c>
      <c r="D1185" s="134" t="s">
        <v>408</v>
      </c>
      <c r="E1185" s="134"/>
      <c r="F1185" s="134"/>
      <c r="G1185" s="64">
        <f t="shared" si="397"/>
        <v>131.5</v>
      </c>
      <c r="H1185" s="64">
        <f t="shared" si="397"/>
        <v>0</v>
      </c>
      <c r="I1185" s="12">
        <f t="shared" si="377"/>
        <v>131.5</v>
      </c>
      <c r="J1185" s="64">
        <f t="shared" si="398"/>
        <v>0</v>
      </c>
      <c r="K1185" s="64">
        <f t="shared" si="398"/>
        <v>0</v>
      </c>
    </row>
    <row r="1186" spans="1:11" ht="86.25" customHeight="1">
      <c r="A1186" s="127" t="s">
        <v>606</v>
      </c>
      <c r="B1186" s="24" t="s">
        <v>394</v>
      </c>
      <c r="C1186" s="134" t="s">
        <v>402</v>
      </c>
      <c r="D1186" s="134" t="s">
        <v>409</v>
      </c>
      <c r="E1186" s="134"/>
      <c r="F1186" s="134"/>
      <c r="G1186" s="64">
        <f t="shared" si="397"/>
        <v>131.5</v>
      </c>
      <c r="H1186" s="64">
        <f t="shared" si="397"/>
        <v>0</v>
      </c>
      <c r="I1186" s="12">
        <f t="shared" si="377"/>
        <v>131.5</v>
      </c>
      <c r="J1186" s="64">
        <f t="shared" si="398"/>
        <v>0</v>
      </c>
      <c r="K1186" s="64">
        <f t="shared" si="398"/>
        <v>0</v>
      </c>
    </row>
    <row r="1187" spans="1:11" ht="38.25">
      <c r="A1187" s="49" t="s">
        <v>607</v>
      </c>
      <c r="B1187" s="24" t="s">
        <v>394</v>
      </c>
      <c r="C1187" s="134" t="s">
        <v>402</v>
      </c>
      <c r="D1187" s="134" t="s">
        <v>410</v>
      </c>
      <c r="E1187" s="134"/>
      <c r="F1187" s="134"/>
      <c r="G1187" s="64">
        <f t="shared" si="397"/>
        <v>131.5</v>
      </c>
      <c r="H1187" s="64">
        <f t="shared" si="397"/>
        <v>0</v>
      </c>
      <c r="I1187" s="12">
        <f t="shared" si="377"/>
        <v>131.5</v>
      </c>
      <c r="J1187" s="64">
        <f t="shared" si="398"/>
        <v>0</v>
      </c>
      <c r="K1187" s="64">
        <f t="shared" si="398"/>
        <v>0</v>
      </c>
    </row>
    <row r="1188" spans="1:11" ht="25.5">
      <c r="A1188" s="106" t="s">
        <v>73</v>
      </c>
      <c r="B1188" s="24" t="s">
        <v>394</v>
      </c>
      <c r="C1188" s="134" t="s">
        <v>402</v>
      </c>
      <c r="D1188" s="134" t="s">
        <v>410</v>
      </c>
      <c r="E1188" s="134" t="s">
        <v>74</v>
      </c>
      <c r="F1188" s="134"/>
      <c r="G1188" s="64">
        <f t="shared" si="397"/>
        <v>131.5</v>
      </c>
      <c r="H1188" s="64">
        <f t="shared" si="397"/>
        <v>0</v>
      </c>
      <c r="I1188" s="12">
        <f t="shared" si="377"/>
        <v>131.5</v>
      </c>
      <c r="J1188" s="64">
        <f t="shared" si="398"/>
        <v>0</v>
      </c>
      <c r="K1188" s="64">
        <f t="shared" si="398"/>
        <v>0</v>
      </c>
    </row>
    <row r="1189" spans="1:11" ht="38.25">
      <c r="A1189" s="108" t="s">
        <v>75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/>
      <c r="G1189" s="64">
        <f>G1190+G1191+G1192</f>
        <v>131.5</v>
      </c>
      <c r="H1189" s="64">
        <f>H1190+H1191+H1192</f>
        <v>0</v>
      </c>
      <c r="I1189" s="12">
        <f t="shared" si="377"/>
        <v>131.5</v>
      </c>
      <c r="J1189" s="64">
        <f t="shared" ref="J1189:K1189" si="399">J1190+J1191+J1192</f>
        <v>0</v>
      </c>
      <c r="K1189" s="64">
        <f t="shared" si="399"/>
        <v>0</v>
      </c>
    </row>
    <row r="1190" spans="1:11">
      <c r="A1190" s="108" t="s">
        <v>16</v>
      </c>
      <c r="B1190" s="24" t="s">
        <v>394</v>
      </c>
      <c r="C1190" s="134" t="s">
        <v>402</v>
      </c>
      <c r="D1190" s="134" t="s">
        <v>410</v>
      </c>
      <c r="E1190" s="134" t="s">
        <v>76</v>
      </c>
      <c r="F1190" s="134" t="s">
        <v>17</v>
      </c>
      <c r="G1190" s="64">
        <v>131.5</v>
      </c>
      <c r="H1190" s="64"/>
      <c r="I1190" s="12">
        <f t="shared" si="377"/>
        <v>131.5</v>
      </c>
      <c r="J1190" s="22"/>
      <c r="K1190" s="19"/>
    </row>
    <row r="1191" spans="1:11">
      <c r="A1191" s="108" t="s">
        <v>18</v>
      </c>
      <c r="B1191" s="24" t="s">
        <v>394</v>
      </c>
      <c r="C1191" s="134" t="s">
        <v>402</v>
      </c>
      <c r="D1191" s="134" t="s">
        <v>410</v>
      </c>
      <c r="E1191" s="134" t="s">
        <v>76</v>
      </c>
      <c r="F1191" s="134" t="s">
        <v>10</v>
      </c>
      <c r="G1191" s="64"/>
      <c r="H1191" s="64"/>
      <c r="I1191" s="12">
        <f t="shared" si="377"/>
        <v>0</v>
      </c>
      <c r="J1191" s="22"/>
      <c r="K1191" s="19"/>
    </row>
    <row r="1192" spans="1:11">
      <c r="A1192" s="108" t="s">
        <v>19</v>
      </c>
      <c r="B1192" s="24" t="s">
        <v>394</v>
      </c>
      <c r="C1192" s="134" t="s">
        <v>402</v>
      </c>
      <c r="D1192" s="134" t="s">
        <v>410</v>
      </c>
      <c r="E1192" s="134" t="s">
        <v>76</v>
      </c>
      <c r="F1192" s="134" t="s">
        <v>11</v>
      </c>
      <c r="G1192" s="64"/>
      <c r="H1192" s="64"/>
      <c r="I1192" s="12">
        <f t="shared" si="377"/>
        <v>0</v>
      </c>
      <c r="J1192" s="22"/>
      <c r="K1192" s="19"/>
    </row>
    <row r="1193" spans="1:11" ht="44.25" customHeight="1">
      <c r="A1193" s="106" t="s">
        <v>544</v>
      </c>
      <c r="B1193" s="107" t="s">
        <v>394</v>
      </c>
      <c r="C1193" s="107" t="s">
        <v>402</v>
      </c>
      <c r="D1193" s="107" t="s">
        <v>63</v>
      </c>
      <c r="E1193" s="107"/>
      <c r="F1193" s="107"/>
      <c r="G1193" s="64">
        <f>G1194</f>
        <v>0</v>
      </c>
      <c r="H1193" s="64">
        <f>H1194</f>
        <v>0</v>
      </c>
      <c r="I1193" s="12">
        <f t="shared" si="377"/>
        <v>0</v>
      </c>
      <c r="J1193" s="64">
        <f t="shared" ref="J1193:K1195" si="400">J1194</f>
        <v>0</v>
      </c>
      <c r="K1193" s="64">
        <f t="shared" si="400"/>
        <v>0</v>
      </c>
    </row>
    <row r="1194" spans="1:11" ht="25.5">
      <c r="A1194" s="106" t="s">
        <v>73</v>
      </c>
      <c r="B1194" s="107" t="s">
        <v>394</v>
      </c>
      <c r="C1194" s="107" t="s">
        <v>402</v>
      </c>
      <c r="D1194" s="107" t="s">
        <v>63</v>
      </c>
      <c r="E1194" s="107" t="s">
        <v>74</v>
      </c>
      <c r="F1194" s="107"/>
      <c r="G1194" s="64">
        <f>G1195+G1197</f>
        <v>0</v>
      </c>
      <c r="H1194" s="64">
        <f>H1195+H1197</f>
        <v>0</v>
      </c>
      <c r="I1194" s="12">
        <f t="shared" ref="I1194:I1261" si="401">G1194+H1194</f>
        <v>0</v>
      </c>
      <c r="J1194" s="64">
        <f t="shared" ref="J1194:K1194" si="402">J1195+J1197</f>
        <v>0</v>
      </c>
      <c r="K1194" s="64">
        <f t="shared" si="402"/>
        <v>0</v>
      </c>
    </row>
    <row r="1195" spans="1:11" ht="38.25">
      <c r="A1195" s="108" t="s">
        <v>75</v>
      </c>
      <c r="B1195" s="107" t="s">
        <v>394</v>
      </c>
      <c r="C1195" s="107" t="s">
        <v>402</v>
      </c>
      <c r="D1195" s="107" t="s">
        <v>63</v>
      </c>
      <c r="E1195" s="107" t="s">
        <v>76</v>
      </c>
      <c r="F1195" s="107"/>
      <c r="G1195" s="64">
        <f>G1196</f>
        <v>0</v>
      </c>
      <c r="H1195" s="64">
        <f>H1196</f>
        <v>0</v>
      </c>
      <c r="I1195" s="12">
        <f t="shared" si="401"/>
        <v>0</v>
      </c>
      <c r="J1195" s="64">
        <f t="shared" si="400"/>
        <v>0</v>
      </c>
      <c r="K1195" s="64">
        <f t="shared" si="400"/>
        <v>0</v>
      </c>
    </row>
    <row r="1196" spans="1:11">
      <c r="A1196" s="106" t="s">
        <v>16</v>
      </c>
      <c r="B1196" s="107" t="s">
        <v>394</v>
      </c>
      <c r="C1196" s="107" t="s">
        <v>402</v>
      </c>
      <c r="D1196" s="107" t="s">
        <v>63</v>
      </c>
      <c r="E1196" s="107" t="s">
        <v>76</v>
      </c>
      <c r="F1196" s="107" t="s">
        <v>17</v>
      </c>
      <c r="G1196" s="64"/>
      <c r="H1196" s="64"/>
      <c r="I1196" s="12">
        <f t="shared" si="401"/>
        <v>0</v>
      </c>
      <c r="J1196" s="22"/>
      <c r="K1196" s="19"/>
    </row>
    <row r="1197" spans="1:11" ht="25.5">
      <c r="A1197" s="106" t="s">
        <v>644</v>
      </c>
      <c r="B1197" s="107" t="s">
        <v>394</v>
      </c>
      <c r="C1197" s="107" t="s">
        <v>402</v>
      </c>
      <c r="D1197" s="107" t="s">
        <v>63</v>
      </c>
      <c r="E1197" s="107" t="s">
        <v>569</v>
      </c>
      <c r="F1197" s="107"/>
      <c r="G1197" s="64">
        <f>G1198</f>
        <v>0</v>
      </c>
      <c r="H1197" s="64">
        <f>H1198</f>
        <v>0</v>
      </c>
      <c r="I1197" s="12">
        <f t="shared" si="401"/>
        <v>0</v>
      </c>
      <c r="J1197" s="64">
        <f t="shared" ref="J1197:K1197" si="403">J1198</f>
        <v>0</v>
      </c>
      <c r="K1197" s="64">
        <f t="shared" si="403"/>
        <v>0</v>
      </c>
    </row>
    <row r="1198" spans="1:11">
      <c r="A1198" s="106" t="s">
        <v>16</v>
      </c>
      <c r="B1198" s="107" t="s">
        <v>394</v>
      </c>
      <c r="C1198" s="107" t="s">
        <v>402</v>
      </c>
      <c r="D1198" s="107" t="s">
        <v>568</v>
      </c>
      <c r="E1198" s="107" t="s">
        <v>569</v>
      </c>
      <c r="F1198" s="107" t="s">
        <v>17</v>
      </c>
      <c r="G1198" s="64">
        <v>0</v>
      </c>
      <c r="H1198" s="64"/>
      <c r="I1198" s="12">
        <f t="shared" si="401"/>
        <v>0</v>
      </c>
      <c r="J1198" s="22"/>
      <c r="K1198" s="19"/>
    </row>
    <row r="1199" spans="1:11">
      <c r="A1199" s="13" t="s">
        <v>415</v>
      </c>
      <c r="B1199" s="14" t="s">
        <v>394</v>
      </c>
      <c r="C1199" s="14" t="s">
        <v>416</v>
      </c>
      <c r="D1199" s="14"/>
      <c r="E1199" s="14"/>
      <c r="F1199" s="14"/>
      <c r="G1199" s="15">
        <f>G1200</f>
        <v>8041.6</v>
      </c>
      <c r="H1199" s="15">
        <f>H1200</f>
        <v>0</v>
      </c>
      <c r="I1199" s="12">
        <f>G1199+H1199</f>
        <v>8041.6</v>
      </c>
      <c r="J1199" s="15">
        <f t="shared" ref="J1199:K1199" si="404">J1200</f>
        <v>9165.2999999999993</v>
      </c>
      <c r="K1199" s="15">
        <f t="shared" si="404"/>
        <v>8904.7000000000007</v>
      </c>
    </row>
    <row r="1200" spans="1:11" ht="24">
      <c r="A1200" s="58" t="s">
        <v>25</v>
      </c>
      <c r="B1200" s="14" t="s">
        <v>394</v>
      </c>
      <c r="C1200" s="14" t="s">
        <v>416</v>
      </c>
      <c r="D1200" s="75" t="s">
        <v>26</v>
      </c>
      <c r="E1200" s="14"/>
      <c r="F1200" s="14"/>
      <c r="G1200" s="15">
        <f>G1201+G1221+G1232+G1241+G1217+G1227+G1236+G1246</f>
        <v>8041.6</v>
      </c>
      <c r="H1200" s="15">
        <f>H1201+H1221+H1232+H1241+H1217+H1227+H1236+H1246</f>
        <v>0</v>
      </c>
      <c r="I1200" s="12">
        <f>G1200+H1200</f>
        <v>8041.6</v>
      </c>
      <c r="J1200" s="15">
        <f t="shared" ref="J1200:K1200" si="405">J1201+J1221+J1232+J1241+J1217+J1227+J1236+J1246</f>
        <v>9165.2999999999993</v>
      </c>
      <c r="K1200" s="15">
        <f t="shared" si="405"/>
        <v>8904.7000000000007</v>
      </c>
    </row>
    <row r="1201" spans="1:11" ht="48" customHeight="1">
      <c r="A1201" s="68" t="s">
        <v>417</v>
      </c>
      <c r="B1201" s="18" t="s">
        <v>394</v>
      </c>
      <c r="C1201" s="18" t="s">
        <v>416</v>
      </c>
      <c r="D1201" s="77" t="s">
        <v>418</v>
      </c>
      <c r="E1201" s="18"/>
      <c r="F1201" s="18"/>
      <c r="G1201" s="16">
        <f>G1202</f>
        <v>0</v>
      </c>
      <c r="H1201" s="16">
        <f>H1202</f>
        <v>0</v>
      </c>
      <c r="I1201" s="12">
        <f>G1201+H1201</f>
        <v>0</v>
      </c>
      <c r="J1201" s="16">
        <f t="shared" ref="J1201:K1202" si="406">J1202</f>
        <v>0</v>
      </c>
      <c r="K1201" s="16">
        <f t="shared" si="406"/>
        <v>0</v>
      </c>
    </row>
    <row r="1202" spans="1:11" ht="24">
      <c r="A1202" s="68" t="s">
        <v>73</v>
      </c>
      <c r="B1202" s="18" t="s">
        <v>394</v>
      </c>
      <c r="C1202" s="18" t="s">
        <v>416</v>
      </c>
      <c r="D1202" s="77" t="s">
        <v>418</v>
      </c>
      <c r="E1202" s="18" t="s">
        <v>74</v>
      </c>
      <c r="F1202" s="18"/>
      <c r="G1202" s="16">
        <f>G1203</f>
        <v>0</v>
      </c>
      <c r="H1202" s="16">
        <f>H1203</f>
        <v>0</v>
      </c>
      <c r="I1202" s="12">
        <f>G1202+H1202</f>
        <v>0</v>
      </c>
      <c r="J1202" s="16">
        <f t="shared" si="406"/>
        <v>0</v>
      </c>
      <c r="K1202" s="16">
        <f t="shared" si="406"/>
        <v>0</v>
      </c>
    </row>
    <row r="1203" spans="1:11" ht="24">
      <c r="A1203" s="68" t="s">
        <v>413</v>
      </c>
      <c r="B1203" s="18" t="s">
        <v>394</v>
      </c>
      <c r="C1203" s="18" t="s">
        <v>416</v>
      </c>
      <c r="D1203" s="77" t="s">
        <v>418</v>
      </c>
      <c r="E1203" s="18" t="s">
        <v>404</v>
      </c>
      <c r="F1203" s="18"/>
      <c r="G1203" s="16">
        <f>G1204+G1205</f>
        <v>0</v>
      </c>
      <c r="H1203" s="16">
        <f>H1204+H1205</f>
        <v>0</v>
      </c>
      <c r="I1203" s="12">
        <f>G1203+H1203</f>
        <v>0</v>
      </c>
      <c r="J1203" s="16">
        <f t="shared" ref="J1203:K1203" si="407">J1204+J1205</f>
        <v>0</v>
      </c>
      <c r="K1203" s="16">
        <f t="shared" si="407"/>
        <v>0</v>
      </c>
    </row>
    <row r="1204" spans="1:11">
      <c r="A1204" s="171" t="s">
        <v>18</v>
      </c>
      <c r="B1204" s="18" t="s">
        <v>394</v>
      </c>
      <c r="C1204" s="18" t="s">
        <v>416</v>
      </c>
      <c r="D1204" s="172" t="s">
        <v>418</v>
      </c>
      <c r="E1204" s="18" t="s">
        <v>404</v>
      </c>
      <c r="F1204" s="18" t="s">
        <v>10</v>
      </c>
      <c r="G1204" s="76"/>
      <c r="H1204" s="76"/>
      <c r="I1204" s="12">
        <f t="shared" si="401"/>
        <v>0</v>
      </c>
      <c r="J1204" s="16"/>
      <c r="K1204" s="26"/>
    </row>
    <row r="1205" spans="1:11">
      <c r="A1205" s="171" t="s">
        <v>19</v>
      </c>
      <c r="B1205" s="18" t="s">
        <v>394</v>
      </c>
      <c r="C1205" s="18" t="s">
        <v>416</v>
      </c>
      <c r="D1205" s="172" t="s">
        <v>418</v>
      </c>
      <c r="E1205" s="18" t="s">
        <v>404</v>
      </c>
      <c r="F1205" s="18" t="s">
        <v>11</v>
      </c>
      <c r="G1205" s="76"/>
      <c r="H1205" s="76"/>
      <c r="I1205" s="12">
        <f t="shared" si="401"/>
        <v>0</v>
      </c>
      <c r="J1205" s="16"/>
      <c r="K1205" s="26"/>
    </row>
    <row r="1206" spans="1:11" ht="152.25" customHeight="1">
      <c r="A1206" s="60" t="s">
        <v>419</v>
      </c>
      <c r="B1206" s="18" t="s">
        <v>394</v>
      </c>
      <c r="C1206" s="18" t="s">
        <v>416</v>
      </c>
      <c r="D1206" s="77" t="s">
        <v>420</v>
      </c>
      <c r="E1206" s="18"/>
      <c r="F1206" s="18"/>
      <c r="G1206" s="16">
        <f>G1207</f>
        <v>0</v>
      </c>
      <c r="H1206" s="16">
        <f>H1207</f>
        <v>0</v>
      </c>
      <c r="I1206" s="12">
        <f t="shared" si="401"/>
        <v>0</v>
      </c>
      <c r="J1206" s="16">
        <f>J1207</f>
        <v>0</v>
      </c>
      <c r="K1206" s="26"/>
    </row>
    <row r="1207" spans="1:11" ht="24">
      <c r="A1207" s="68" t="s">
        <v>73</v>
      </c>
      <c r="B1207" s="18" t="s">
        <v>394</v>
      </c>
      <c r="C1207" s="18" t="s">
        <v>416</v>
      </c>
      <c r="D1207" s="77" t="s">
        <v>420</v>
      </c>
      <c r="E1207" s="18" t="s">
        <v>74</v>
      </c>
      <c r="F1207" s="18"/>
      <c r="G1207" s="16">
        <f>G1208+G1216</f>
        <v>0</v>
      </c>
      <c r="H1207" s="16">
        <f>H1208+H1216</f>
        <v>0</v>
      </c>
      <c r="I1207" s="12">
        <f t="shared" si="401"/>
        <v>0</v>
      </c>
      <c r="J1207" s="16">
        <f>J1208+J1216</f>
        <v>0</v>
      </c>
      <c r="K1207" s="26"/>
    </row>
    <row r="1208" spans="1:11" ht="24" customHeight="1">
      <c r="A1208" s="68" t="s">
        <v>75</v>
      </c>
      <c r="B1208" s="18" t="s">
        <v>394</v>
      </c>
      <c r="C1208" s="18" t="s">
        <v>416</v>
      </c>
      <c r="D1208" s="77" t="s">
        <v>420</v>
      </c>
      <c r="E1208" s="18" t="s">
        <v>76</v>
      </c>
      <c r="F1208" s="18"/>
      <c r="G1208" s="16">
        <f>G1209</f>
        <v>0</v>
      </c>
      <c r="H1208" s="16">
        <f>H1209</f>
        <v>0</v>
      </c>
      <c r="I1208" s="12">
        <f t="shared" si="401"/>
        <v>0</v>
      </c>
      <c r="J1208" s="16">
        <f>J1209</f>
        <v>0</v>
      </c>
      <c r="K1208" s="26"/>
    </row>
    <row r="1209" spans="1:11">
      <c r="A1209" s="68" t="s">
        <v>18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 t="s">
        <v>10</v>
      </c>
      <c r="G1209" s="19"/>
      <c r="H1209" s="19"/>
      <c r="I1209" s="12">
        <f t="shared" si="401"/>
        <v>0</v>
      </c>
      <c r="J1209" s="20"/>
      <c r="K1209" s="26"/>
    </row>
    <row r="1210" spans="1:11" ht="180">
      <c r="A1210" s="68" t="s">
        <v>421</v>
      </c>
      <c r="B1210" s="18" t="s">
        <v>394</v>
      </c>
      <c r="C1210" s="18" t="s">
        <v>416</v>
      </c>
      <c r="D1210" s="77" t="s">
        <v>420</v>
      </c>
      <c r="E1210" s="18"/>
      <c r="F1210" s="18"/>
      <c r="G1210" s="16">
        <f t="shared" ref="G1210:J1213" si="408">G1211</f>
        <v>0</v>
      </c>
      <c r="H1210" s="16">
        <f t="shared" si="408"/>
        <v>0</v>
      </c>
      <c r="I1210" s="12">
        <f t="shared" si="401"/>
        <v>0</v>
      </c>
      <c r="J1210" s="16">
        <f t="shared" si="408"/>
        <v>0</v>
      </c>
      <c r="K1210" s="26"/>
    </row>
    <row r="1211" spans="1:11" ht="24">
      <c r="A1211" s="68" t="s">
        <v>73</v>
      </c>
      <c r="B1211" s="18" t="s">
        <v>394</v>
      </c>
      <c r="C1211" s="18" t="s">
        <v>416</v>
      </c>
      <c r="D1211" s="77" t="s">
        <v>420</v>
      </c>
      <c r="E1211" s="18" t="s">
        <v>74</v>
      </c>
      <c r="F1211" s="18"/>
      <c r="G1211" s="16">
        <f t="shared" si="408"/>
        <v>0</v>
      </c>
      <c r="H1211" s="16">
        <f t="shared" si="408"/>
        <v>0</v>
      </c>
      <c r="I1211" s="12">
        <f t="shared" si="401"/>
        <v>0</v>
      </c>
      <c r="J1211" s="16">
        <f t="shared" si="408"/>
        <v>0</v>
      </c>
      <c r="K1211" s="26"/>
    </row>
    <row r="1212" spans="1:11" ht="24">
      <c r="A1212" s="68" t="s">
        <v>75</v>
      </c>
      <c r="B1212" s="18" t="s">
        <v>394</v>
      </c>
      <c r="C1212" s="18" t="s">
        <v>416</v>
      </c>
      <c r="D1212" s="77" t="s">
        <v>420</v>
      </c>
      <c r="E1212" s="18" t="s">
        <v>76</v>
      </c>
      <c r="F1212" s="18"/>
      <c r="G1212" s="16">
        <f t="shared" si="408"/>
        <v>0</v>
      </c>
      <c r="H1212" s="16">
        <f t="shared" si="408"/>
        <v>0</v>
      </c>
      <c r="I1212" s="12">
        <f t="shared" si="401"/>
        <v>0</v>
      </c>
      <c r="J1212" s="16">
        <f t="shared" si="408"/>
        <v>0</v>
      </c>
      <c r="K1212" s="26"/>
    </row>
    <row r="1213" spans="1:11" ht="36">
      <c r="A1213" s="68" t="s">
        <v>429</v>
      </c>
      <c r="B1213" s="18" t="s">
        <v>394</v>
      </c>
      <c r="C1213" s="18" t="s">
        <v>416</v>
      </c>
      <c r="D1213" s="77" t="s">
        <v>420</v>
      </c>
      <c r="E1213" s="18" t="s">
        <v>422</v>
      </c>
      <c r="F1213" s="18"/>
      <c r="G1213" s="16">
        <f t="shared" si="408"/>
        <v>0</v>
      </c>
      <c r="H1213" s="16">
        <f t="shared" si="408"/>
        <v>0</v>
      </c>
      <c r="I1213" s="12">
        <f t="shared" si="401"/>
        <v>0</v>
      </c>
      <c r="J1213" s="16">
        <f t="shared" si="408"/>
        <v>0</v>
      </c>
      <c r="K1213" s="26"/>
    </row>
    <row r="1214" spans="1:11">
      <c r="A1214" s="68" t="s">
        <v>18</v>
      </c>
      <c r="B1214" s="18" t="s">
        <v>394</v>
      </c>
      <c r="C1214" s="18" t="s">
        <v>416</v>
      </c>
      <c r="D1214" s="77" t="s">
        <v>420</v>
      </c>
      <c r="E1214" s="18" t="s">
        <v>422</v>
      </c>
      <c r="F1214" s="18" t="s">
        <v>10</v>
      </c>
      <c r="G1214" s="78"/>
      <c r="H1214" s="78"/>
      <c r="I1214" s="12">
        <f t="shared" si="401"/>
        <v>0</v>
      </c>
      <c r="J1214" s="20"/>
      <c r="K1214" s="26"/>
    </row>
    <row r="1215" spans="1:11" ht="24">
      <c r="A1215" s="68" t="s">
        <v>413</v>
      </c>
      <c r="B1215" s="18" t="s">
        <v>394</v>
      </c>
      <c r="C1215" s="18" t="s">
        <v>416</v>
      </c>
      <c r="D1215" s="77" t="s">
        <v>420</v>
      </c>
      <c r="E1215" s="18" t="s">
        <v>404</v>
      </c>
      <c r="F1215" s="18"/>
      <c r="G1215" s="16">
        <f>G1216</f>
        <v>0</v>
      </c>
      <c r="H1215" s="16">
        <f>H1216</f>
        <v>0</v>
      </c>
      <c r="I1215" s="12">
        <f t="shared" si="401"/>
        <v>0</v>
      </c>
      <c r="J1215" s="16">
        <f>J1216</f>
        <v>0</v>
      </c>
      <c r="K1215" s="26"/>
    </row>
    <row r="1216" spans="1:11">
      <c r="A1216" s="68" t="s">
        <v>18</v>
      </c>
      <c r="B1216" s="18" t="s">
        <v>394</v>
      </c>
      <c r="C1216" s="18" t="s">
        <v>416</v>
      </c>
      <c r="D1216" s="77" t="s">
        <v>420</v>
      </c>
      <c r="E1216" s="18" t="s">
        <v>404</v>
      </c>
      <c r="F1216" s="18" t="s">
        <v>10</v>
      </c>
      <c r="G1216" s="19"/>
      <c r="H1216" s="19"/>
      <c r="I1216" s="12">
        <f t="shared" si="401"/>
        <v>0</v>
      </c>
      <c r="J1216" s="20"/>
      <c r="K1216" s="26"/>
    </row>
    <row r="1217" spans="1:11" ht="36.75" customHeight="1">
      <c r="A1217" s="74" t="s">
        <v>423</v>
      </c>
      <c r="B1217" s="18" t="s">
        <v>394</v>
      </c>
      <c r="C1217" s="18" t="s">
        <v>416</v>
      </c>
      <c r="D1217" s="79" t="s">
        <v>424</v>
      </c>
      <c r="E1217" s="24"/>
      <c r="F1217" s="24"/>
      <c r="G1217" s="63">
        <f t="shared" ref="G1217:K1219" si="409">G1218</f>
        <v>0</v>
      </c>
      <c r="H1217" s="63">
        <f t="shared" si="409"/>
        <v>0</v>
      </c>
      <c r="I1217" s="12">
        <f t="shared" si="401"/>
        <v>0</v>
      </c>
      <c r="J1217" s="63">
        <f t="shared" si="409"/>
        <v>0</v>
      </c>
      <c r="K1217" s="16">
        <f t="shared" si="409"/>
        <v>0</v>
      </c>
    </row>
    <row r="1218" spans="1:11" ht="25.5">
      <c r="A1218" s="74" t="s">
        <v>73</v>
      </c>
      <c r="B1218" s="18" t="s">
        <v>394</v>
      </c>
      <c r="C1218" s="18" t="s">
        <v>416</v>
      </c>
      <c r="D1218" s="79" t="s">
        <v>424</v>
      </c>
      <c r="E1218" s="24" t="s">
        <v>74</v>
      </c>
      <c r="F1218" s="24"/>
      <c r="G1218" s="63">
        <f t="shared" si="409"/>
        <v>0</v>
      </c>
      <c r="H1218" s="63">
        <f t="shared" si="409"/>
        <v>0</v>
      </c>
      <c r="I1218" s="12">
        <f t="shared" si="401"/>
        <v>0</v>
      </c>
      <c r="J1218" s="63">
        <f t="shared" si="409"/>
        <v>0</v>
      </c>
      <c r="K1218" s="16">
        <f t="shared" si="409"/>
        <v>0</v>
      </c>
    </row>
    <row r="1219" spans="1:11" ht="27" customHeight="1">
      <c r="A1219" s="74" t="s">
        <v>75</v>
      </c>
      <c r="B1219" s="18" t="s">
        <v>394</v>
      </c>
      <c r="C1219" s="18" t="s">
        <v>416</v>
      </c>
      <c r="D1219" s="79" t="s">
        <v>424</v>
      </c>
      <c r="E1219" s="24" t="s">
        <v>76</v>
      </c>
      <c r="F1219" s="24"/>
      <c r="G1219" s="63">
        <f t="shared" si="409"/>
        <v>0</v>
      </c>
      <c r="H1219" s="63">
        <f t="shared" si="409"/>
        <v>0</v>
      </c>
      <c r="I1219" s="12">
        <f t="shared" si="401"/>
        <v>0</v>
      </c>
      <c r="J1219" s="63">
        <f t="shared" si="409"/>
        <v>0</v>
      </c>
      <c r="K1219" s="16">
        <f t="shared" si="409"/>
        <v>0</v>
      </c>
    </row>
    <row r="1220" spans="1:11">
      <c r="A1220" s="74" t="s">
        <v>18</v>
      </c>
      <c r="B1220" s="18" t="s">
        <v>394</v>
      </c>
      <c r="C1220" s="18" t="s">
        <v>416</v>
      </c>
      <c r="D1220" s="79" t="s">
        <v>424</v>
      </c>
      <c r="E1220" s="24" t="s">
        <v>76</v>
      </c>
      <c r="F1220" s="24" t="s">
        <v>10</v>
      </c>
      <c r="G1220" s="64">
        <f>0</f>
        <v>0</v>
      </c>
      <c r="H1220" s="64"/>
      <c r="I1220" s="12">
        <f t="shared" si="401"/>
        <v>0</v>
      </c>
      <c r="J1220" s="22">
        <v>0</v>
      </c>
      <c r="K1220" s="26">
        <v>0</v>
      </c>
    </row>
    <row r="1221" spans="1:11" ht="36" customHeight="1">
      <c r="A1221" s="68" t="s">
        <v>425</v>
      </c>
      <c r="B1221" s="18" t="s">
        <v>394</v>
      </c>
      <c r="C1221" s="18" t="s">
        <v>416</v>
      </c>
      <c r="D1221" s="79" t="s">
        <v>426</v>
      </c>
      <c r="E1221" s="18"/>
      <c r="F1221" s="18"/>
      <c r="G1221" s="16">
        <f t="shared" ref="G1221:K1221" si="410">G1222</f>
        <v>2380.1999999999998</v>
      </c>
      <c r="H1221" s="16">
        <f t="shared" si="410"/>
        <v>0</v>
      </c>
      <c r="I1221" s="12">
        <f t="shared" si="401"/>
        <v>2380.1999999999998</v>
      </c>
      <c r="J1221" s="16">
        <f t="shared" si="410"/>
        <v>2380.1999999999998</v>
      </c>
      <c r="K1221" s="16">
        <f t="shared" si="410"/>
        <v>2380.1999999999998</v>
      </c>
    </row>
    <row r="1222" spans="1:11" ht="24">
      <c r="A1222" s="68" t="s">
        <v>73</v>
      </c>
      <c r="B1222" s="18" t="s">
        <v>394</v>
      </c>
      <c r="C1222" s="18" t="s">
        <v>416</v>
      </c>
      <c r="D1222" s="79" t="s">
        <v>426</v>
      </c>
      <c r="E1222" s="18" t="s">
        <v>74</v>
      </c>
      <c r="F1222" s="18"/>
      <c r="G1222" s="16">
        <f t="shared" ref="G1222:K1222" si="411">G1223+G1225</f>
        <v>2380.1999999999998</v>
      </c>
      <c r="H1222" s="16">
        <f t="shared" si="411"/>
        <v>0</v>
      </c>
      <c r="I1222" s="12">
        <f t="shared" si="401"/>
        <v>2380.1999999999998</v>
      </c>
      <c r="J1222" s="16">
        <f t="shared" si="411"/>
        <v>2380.1999999999998</v>
      </c>
      <c r="K1222" s="16">
        <f t="shared" si="411"/>
        <v>2380.1999999999998</v>
      </c>
    </row>
    <row r="1223" spans="1:11" ht="27" customHeight="1">
      <c r="A1223" s="68" t="s">
        <v>413</v>
      </c>
      <c r="B1223" s="18" t="s">
        <v>394</v>
      </c>
      <c r="C1223" s="18" t="s">
        <v>416</v>
      </c>
      <c r="D1223" s="79" t="s">
        <v>426</v>
      </c>
      <c r="E1223" s="18" t="s">
        <v>404</v>
      </c>
      <c r="F1223" s="18"/>
      <c r="G1223" s="16">
        <f t="shared" ref="G1223:K1223" si="412">G1224</f>
        <v>1381.7</v>
      </c>
      <c r="H1223" s="16">
        <f t="shared" si="412"/>
        <v>0</v>
      </c>
      <c r="I1223" s="12">
        <f t="shared" si="401"/>
        <v>1381.7</v>
      </c>
      <c r="J1223" s="16">
        <f t="shared" si="412"/>
        <v>1381.7</v>
      </c>
      <c r="K1223" s="16">
        <f t="shared" si="412"/>
        <v>1381.7</v>
      </c>
    </row>
    <row r="1224" spans="1:11">
      <c r="A1224" s="68" t="s">
        <v>18</v>
      </c>
      <c r="B1224" s="18" t="s">
        <v>394</v>
      </c>
      <c r="C1224" s="18" t="s">
        <v>416</v>
      </c>
      <c r="D1224" s="79" t="s">
        <v>426</v>
      </c>
      <c r="E1224" s="18" t="s">
        <v>404</v>
      </c>
      <c r="F1224" s="18" t="s">
        <v>10</v>
      </c>
      <c r="G1224" s="64">
        <f>'[3]Бюджет 2025 г 2 чтение'!$H$1226</f>
        <v>1381.7</v>
      </c>
      <c r="H1224" s="64"/>
      <c r="I1224" s="12">
        <f t="shared" si="401"/>
        <v>1381.7</v>
      </c>
      <c r="J1224" s="22">
        <f>'[3]Бюджет 2025 г 2 чтение'!$I$1226</f>
        <v>1381.7</v>
      </c>
      <c r="K1224" s="21">
        <f>'[3]Бюджет 2025 г 2 чтение'!$J$1226</f>
        <v>1381.7</v>
      </c>
    </row>
    <row r="1225" spans="1:11" ht="24.75" customHeight="1">
      <c r="A1225" s="68" t="s">
        <v>75</v>
      </c>
      <c r="B1225" s="18" t="s">
        <v>394</v>
      </c>
      <c r="C1225" s="18" t="s">
        <v>416</v>
      </c>
      <c r="D1225" s="79" t="s">
        <v>426</v>
      </c>
      <c r="E1225" s="18" t="s">
        <v>76</v>
      </c>
      <c r="F1225" s="18"/>
      <c r="G1225" s="16">
        <f t="shared" ref="G1225:K1225" si="413">G1226</f>
        <v>998.5</v>
      </c>
      <c r="H1225" s="16">
        <f t="shared" si="413"/>
        <v>0</v>
      </c>
      <c r="I1225" s="12">
        <f t="shared" si="401"/>
        <v>998.5</v>
      </c>
      <c r="J1225" s="16">
        <f t="shared" si="413"/>
        <v>998.5</v>
      </c>
      <c r="K1225" s="16">
        <f t="shared" si="413"/>
        <v>998.5</v>
      </c>
    </row>
    <row r="1226" spans="1:11">
      <c r="A1226" s="68" t="s">
        <v>18</v>
      </c>
      <c r="B1226" s="18" t="s">
        <v>394</v>
      </c>
      <c r="C1226" s="18" t="s">
        <v>416</v>
      </c>
      <c r="D1226" s="79" t="s">
        <v>426</v>
      </c>
      <c r="E1226" s="18" t="s">
        <v>76</v>
      </c>
      <c r="F1226" s="18" t="s">
        <v>10</v>
      </c>
      <c r="G1226" s="64">
        <f>'[3]Бюджет 2025 г 2 чтение'!$H$1224</f>
        <v>998.5</v>
      </c>
      <c r="H1226" s="64"/>
      <c r="I1226" s="12">
        <f t="shared" si="401"/>
        <v>998.5</v>
      </c>
      <c r="J1226" s="22">
        <f>'[3]Бюджет 2025 г 2 чтение'!$I$1224</f>
        <v>998.5</v>
      </c>
      <c r="K1226" s="22">
        <f>'[3]Бюджет 2025 г 2 чтение'!$J$1224</f>
        <v>998.5</v>
      </c>
    </row>
    <row r="1227" spans="1:11" ht="91.5" customHeight="1">
      <c r="A1227" s="173" t="s">
        <v>427</v>
      </c>
      <c r="B1227" s="18" t="s">
        <v>394</v>
      </c>
      <c r="C1227" s="18" t="s">
        <v>416</v>
      </c>
      <c r="D1227" s="77" t="s">
        <v>428</v>
      </c>
      <c r="E1227" s="34"/>
      <c r="F1227" s="34"/>
      <c r="G1227" s="16">
        <f t="shared" ref="G1227:K1230" si="414">G1228</f>
        <v>0</v>
      </c>
      <c r="H1227" s="16">
        <f t="shared" si="414"/>
        <v>0</v>
      </c>
      <c r="I1227" s="12">
        <f t="shared" si="401"/>
        <v>0</v>
      </c>
      <c r="J1227" s="16">
        <f t="shared" si="414"/>
        <v>0</v>
      </c>
      <c r="K1227" s="16">
        <f t="shared" si="414"/>
        <v>0</v>
      </c>
    </row>
    <row r="1228" spans="1:11" ht="24">
      <c r="A1228" s="68" t="s">
        <v>73</v>
      </c>
      <c r="B1228" s="18" t="s">
        <v>394</v>
      </c>
      <c r="C1228" s="18" t="s">
        <v>416</v>
      </c>
      <c r="D1228" s="77" t="s">
        <v>428</v>
      </c>
      <c r="E1228" s="18" t="s">
        <v>74</v>
      </c>
      <c r="F1228" s="18"/>
      <c r="G1228" s="16">
        <f t="shared" si="414"/>
        <v>0</v>
      </c>
      <c r="H1228" s="16">
        <f t="shared" si="414"/>
        <v>0</v>
      </c>
      <c r="I1228" s="12">
        <f t="shared" si="401"/>
        <v>0</v>
      </c>
      <c r="J1228" s="16">
        <f t="shared" si="414"/>
        <v>0</v>
      </c>
      <c r="K1228" s="16">
        <f t="shared" si="414"/>
        <v>0</v>
      </c>
    </row>
    <row r="1229" spans="1:11" ht="24">
      <c r="A1229" s="68" t="s">
        <v>75</v>
      </c>
      <c r="B1229" s="18" t="s">
        <v>394</v>
      </c>
      <c r="C1229" s="18" t="s">
        <v>416</v>
      </c>
      <c r="D1229" s="77" t="s">
        <v>428</v>
      </c>
      <c r="E1229" s="18" t="s">
        <v>76</v>
      </c>
      <c r="F1229" s="18"/>
      <c r="G1229" s="16">
        <f t="shared" si="414"/>
        <v>0</v>
      </c>
      <c r="H1229" s="16">
        <f t="shared" si="414"/>
        <v>0</v>
      </c>
      <c r="I1229" s="12">
        <f t="shared" si="401"/>
        <v>0</v>
      </c>
      <c r="J1229" s="16">
        <f t="shared" si="414"/>
        <v>0</v>
      </c>
      <c r="K1229" s="16">
        <f t="shared" si="414"/>
        <v>0</v>
      </c>
    </row>
    <row r="1230" spans="1:11" ht="36">
      <c r="A1230" s="68" t="s">
        <v>429</v>
      </c>
      <c r="B1230" s="18" t="s">
        <v>394</v>
      </c>
      <c r="C1230" s="18" t="s">
        <v>416</v>
      </c>
      <c r="D1230" s="77" t="s">
        <v>428</v>
      </c>
      <c r="E1230" s="18" t="s">
        <v>76</v>
      </c>
      <c r="F1230" s="18"/>
      <c r="G1230" s="16">
        <f t="shared" si="414"/>
        <v>0</v>
      </c>
      <c r="H1230" s="16">
        <f t="shared" si="414"/>
        <v>0</v>
      </c>
      <c r="I1230" s="12">
        <f t="shared" si="401"/>
        <v>0</v>
      </c>
      <c r="J1230" s="16">
        <f t="shared" si="414"/>
        <v>0</v>
      </c>
      <c r="K1230" s="16">
        <f t="shared" si="414"/>
        <v>0</v>
      </c>
    </row>
    <row r="1231" spans="1:11">
      <c r="A1231" s="174" t="s">
        <v>18</v>
      </c>
      <c r="B1231" s="151" t="s">
        <v>394</v>
      </c>
      <c r="C1231" s="151" t="s">
        <v>416</v>
      </c>
      <c r="D1231" s="175" t="s">
        <v>428</v>
      </c>
      <c r="E1231" s="151" t="s">
        <v>76</v>
      </c>
      <c r="F1231" s="151" t="s">
        <v>10</v>
      </c>
      <c r="G1231" s="154">
        <v>0</v>
      </c>
      <c r="H1231" s="154"/>
      <c r="I1231" s="12">
        <f t="shared" si="401"/>
        <v>0</v>
      </c>
      <c r="J1231" s="155">
        <v>0</v>
      </c>
      <c r="K1231" s="154">
        <v>0</v>
      </c>
    </row>
    <row r="1232" spans="1:11" ht="60.75" customHeight="1">
      <c r="A1232" s="60" t="s">
        <v>430</v>
      </c>
      <c r="B1232" s="18" t="s">
        <v>394</v>
      </c>
      <c r="C1232" s="18" t="s">
        <v>416</v>
      </c>
      <c r="D1232" s="80" t="s">
        <v>431</v>
      </c>
      <c r="E1232" s="34"/>
      <c r="F1232" s="34"/>
      <c r="G1232" s="16">
        <f>G1233</f>
        <v>559.4</v>
      </c>
      <c r="H1232" s="16">
        <f>H1233</f>
        <v>0</v>
      </c>
      <c r="I1232" s="12">
        <f t="shared" si="401"/>
        <v>559.4</v>
      </c>
      <c r="J1232" s="16">
        <f t="shared" ref="G1232:K1234" si="415">J1233</f>
        <v>559.4</v>
      </c>
      <c r="K1232" s="16">
        <f t="shared" si="415"/>
        <v>559.4</v>
      </c>
    </row>
    <row r="1233" spans="1:11" ht="24">
      <c r="A1233" s="68" t="s">
        <v>73</v>
      </c>
      <c r="B1233" s="18" t="s">
        <v>394</v>
      </c>
      <c r="C1233" s="18" t="s">
        <v>416</v>
      </c>
      <c r="D1233" s="80" t="s">
        <v>431</v>
      </c>
      <c r="E1233" s="18" t="s">
        <v>74</v>
      </c>
      <c r="F1233" s="18"/>
      <c r="G1233" s="16">
        <f t="shared" si="415"/>
        <v>559.4</v>
      </c>
      <c r="H1233" s="16">
        <f t="shared" si="415"/>
        <v>0</v>
      </c>
      <c r="I1233" s="12">
        <f t="shared" si="401"/>
        <v>559.4</v>
      </c>
      <c r="J1233" s="16">
        <f t="shared" si="415"/>
        <v>559.4</v>
      </c>
      <c r="K1233" s="16">
        <f t="shared" si="415"/>
        <v>559.4</v>
      </c>
    </row>
    <row r="1234" spans="1:11" ht="22.5" customHeight="1">
      <c r="A1234" s="68" t="s">
        <v>75</v>
      </c>
      <c r="B1234" s="18" t="s">
        <v>394</v>
      </c>
      <c r="C1234" s="18" t="s">
        <v>416</v>
      </c>
      <c r="D1234" s="80" t="s">
        <v>431</v>
      </c>
      <c r="E1234" s="18" t="s">
        <v>76</v>
      </c>
      <c r="F1234" s="18"/>
      <c r="G1234" s="16">
        <f t="shared" si="415"/>
        <v>559.4</v>
      </c>
      <c r="H1234" s="16">
        <f t="shared" si="415"/>
        <v>0</v>
      </c>
      <c r="I1234" s="12">
        <f t="shared" si="401"/>
        <v>559.4</v>
      </c>
      <c r="J1234" s="16">
        <f t="shared" si="415"/>
        <v>559.4</v>
      </c>
      <c r="K1234" s="16">
        <f t="shared" si="415"/>
        <v>559.4</v>
      </c>
    </row>
    <row r="1235" spans="1:11">
      <c r="A1235" s="68" t="s">
        <v>18</v>
      </c>
      <c r="B1235" s="18" t="s">
        <v>394</v>
      </c>
      <c r="C1235" s="18" t="s">
        <v>416</v>
      </c>
      <c r="D1235" s="80" t="s">
        <v>431</v>
      </c>
      <c r="E1235" s="18" t="s">
        <v>76</v>
      </c>
      <c r="F1235" s="18" t="s">
        <v>10</v>
      </c>
      <c r="G1235" s="64">
        <f>'[3]Бюджет 2025 г 2 чтение'!$H$1234</f>
        <v>559.4</v>
      </c>
      <c r="H1235" s="64"/>
      <c r="I1235" s="12">
        <f t="shared" si="401"/>
        <v>559.4</v>
      </c>
      <c r="J1235" s="21">
        <f>'[3]Бюджет 2025 г 2 чтение'!$I$1234</f>
        <v>559.4</v>
      </c>
      <c r="K1235" s="21">
        <f>'[3]Бюджет 2025 г 2 чтение'!$J$1234</f>
        <v>559.4</v>
      </c>
    </row>
    <row r="1236" spans="1:11" ht="63.75">
      <c r="A1236" s="160" t="s">
        <v>432</v>
      </c>
      <c r="B1236" s="18" t="s">
        <v>394</v>
      </c>
      <c r="C1236" s="18" t="s">
        <v>416</v>
      </c>
      <c r="D1236" s="80" t="s">
        <v>433</v>
      </c>
      <c r="E1236" s="18"/>
      <c r="F1236" s="18"/>
      <c r="G1236" s="16">
        <f t="shared" ref="G1236:J1239" si="416">G1237</f>
        <v>0</v>
      </c>
      <c r="H1236" s="16">
        <f t="shared" si="416"/>
        <v>0</v>
      </c>
      <c r="I1236" s="12">
        <f t="shared" si="401"/>
        <v>0</v>
      </c>
      <c r="J1236" s="16">
        <f t="shared" si="416"/>
        <v>0</v>
      </c>
      <c r="K1236" s="26"/>
    </row>
    <row r="1237" spans="1:11" ht="38.25" customHeight="1">
      <c r="A1237" s="74" t="s">
        <v>434</v>
      </c>
      <c r="B1237" s="18" t="s">
        <v>394</v>
      </c>
      <c r="C1237" s="18" t="s">
        <v>416</v>
      </c>
      <c r="D1237" s="80" t="s">
        <v>433</v>
      </c>
      <c r="E1237" s="18" t="s">
        <v>209</v>
      </c>
      <c r="F1237" s="18"/>
      <c r="G1237" s="16">
        <f t="shared" si="416"/>
        <v>0</v>
      </c>
      <c r="H1237" s="16">
        <f t="shared" si="416"/>
        <v>0</v>
      </c>
      <c r="I1237" s="12">
        <f t="shared" si="401"/>
        <v>0</v>
      </c>
      <c r="J1237" s="16">
        <f t="shared" si="416"/>
        <v>0</v>
      </c>
      <c r="K1237" s="26"/>
    </row>
    <row r="1238" spans="1:11">
      <c r="A1238" s="74" t="s">
        <v>210</v>
      </c>
      <c r="B1238" s="18" t="s">
        <v>394</v>
      </c>
      <c r="C1238" s="18" t="s">
        <v>416</v>
      </c>
      <c r="D1238" s="80" t="s">
        <v>433</v>
      </c>
      <c r="E1238" s="18" t="s">
        <v>435</v>
      </c>
      <c r="F1238" s="18"/>
      <c r="G1238" s="16">
        <f t="shared" si="416"/>
        <v>0</v>
      </c>
      <c r="H1238" s="16">
        <f t="shared" si="416"/>
        <v>0</v>
      </c>
      <c r="I1238" s="12">
        <f t="shared" si="401"/>
        <v>0</v>
      </c>
      <c r="J1238" s="16">
        <f t="shared" si="416"/>
        <v>0</v>
      </c>
      <c r="K1238" s="26"/>
    </row>
    <row r="1239" spans="1:11" ht="51">
      <c r="A1239" s="45" t="s">
        <v>436</v>
      </c>
      <c r="B1239" s="18" t="s">
        <v>394</v>
      </c>
      <c r="C1239" s="18" t="s">
        <v>416</v>
      </c>
      <c r="D1239" s="80" t="s">
        <v>433</v>
      </c>
      <c r="E1239" s="18" t="s">
        <v>437</v>
      </c>
      <c r="F1239" s="18"/>
      <c r="G1239" s="16">
        <f t="shared" si="416"/>
        <v>0</v>
      </c>
      <c r="H1239" s="16">
        <f t="shared" si="416"/>
        <v>0</v>
      </c>
      <c r="I1239" s="12">
        <f t="shared" si="401"/>
        <v>0</v>
      </c>
      <c r="J1239" s="16">
        <f t="shared" si="416"/>
        <v>0</v>
      </c>
      <c r="K1239" s="26"/>
    </row>
    <row r="1240" spans="1:11">
      <c r="A1240" s="81" t="s">
        <v>19</v>
      </c>
      <c r="B1240" s="18" t="s">
        <v>394</v>
      </c>
      <c r="C1240" s="18" t="s">
        <v>416</v>
      </c>
      <c r="D1240" s="80" t="s">
        <v>433</v>
      </c>
      <c r="E1240" s="18" t="s">
        <v>437</v>
      </c>
      <c r="F1240" s="18" t="s">
        <v>11</v>
      </c>
      <c r="G1240" s="26"/>
      <c r="H1240" s="26"/>
      <c r="I1240" s="12">
        <f t="shared" si="401"/>
        <v>0</v>
      </c>
      <c r="J1240" s="20"/>
      <c r="K1240" s="26"/>
    </row>
    <row r="1241" spans="1:11" ht="50.25" customHeight="1">
      <c r="A1241" s="159" t="s">
        <v>438</v>
      </c>
      <c r="B1241" s="18" t="s">
        <v>394</v>
      </c>
      <c r="C1241" s="18" t="s">
        <v>416</v>
      </c>
      <c r="D1241" s="80" t="s">
        <v>439</v>
      </c>
      <c r="E1241" s="18"/>
      <c r="F1241" s="18"/>
      <c r="G1241" s="16">
        <f t="shared" ref="G1241:K1243" si="417">G1242</f>
        <v>5102</v>
      </c>
      <c r="H1241" s="16">
        <f t="shared" si="417"/>
        <v>0</v>
      </c>
      <c r="I1241" s="12">
        <f t="shared" si="401"/>
        <v>5102</v>
      </c>
      <c r="J1241" s="16">
        <f t="shared" si="417"/>
        <v>6225.7</v>
      </c>
      <c r="K1241" s="16">
        <f t="shared" si="417"/>
        <v>5965.1</v>
      </c>
    </row>
    <row r="1242" spans="1:11" ht="36.75" customHeight="1">
      <c r="A1242" s="68" t="s">
        <v>434</v>
      </c>
      <c r="B1242" s="18" t="s">
        <v>394</v>
      </c>
      <c r="C1242" s="18" t="s">
        <v>416</v>
      </c>
      <c r="D1242" s="80" t="s">
        <v>439</v>
      </c>
      <c r="E1242" s="18" t="s">
        <v>209</v>
      </c>
      <c r="F1242" s="18"/>
      <c r="G1242" s="16">
        <f t="shared" si="417"/>
        <v>5102</v>
      </c>
      <c r="H1242" s="16">
        <f t="shared" si="417"/>
        <v>0</v>
      </c>
      <c r="I1242" s="12">
        <f t="shared" si="401"/>
        <v>5102</v>
      </c>
      <c r="J1242" s="16">
        <f t="shared" si="417"/>
        <v>6225.7</v>
      </c>
      <c r="K1242" s="16">
        <f t="shared" si="417"/>
        <v>5965.1</v>
      </c>
    </row>
    <row r="1243" spans="1:11">
      <c r="A1243" s="68" t="s">
        <v>210</v>
      </c>
      <c r="B1243" s="18" t="s">
        <v>394</v>
      </c>
      <c r="C1243" s="18" t="s">
        <v>416</v>
      </c>
      <c r="D1243" s="80" t="s">
        <v>439</v>
      </c>
      <c r="E1243" s="18" t="s">
        <v>435</v>
      </c>
      <c r="F1243" s="18"/>
      <c r="G1243" s="16">
        <f t="shared" si="417"/>
        <v>5102</v>
      </c>
      <c r="H1243" s="16">
        <f t="shared" si="417"/>
        <v>0</v>
      </c>
      <c r="I1243" s="12">
        <f t="shared" si="401"/>
        <v>5102</v>
      </c>
      <c r="J1243" s="16">
        <f t="shared" si="417"/>
        <v>6225.7</v>
      </c>
      <c r="K1243" s="16">
        <f t="shared" si="417"/>
        <v>5965.1</v>
      </c>
    </row>
    <row r="1244" spans="1:11">
      <c r="A1244" s="82" t="s">
        <v>18</v>
      </c>
      <c r="B1244" s="18" t="s">
        <v>394</v>
      </c>
      <c r="C1244" s="18" t="s">
        <v>416</v>
      </c>
      <c r="D1244" s="80" t="s">
        <v>439</v>
      </c>
      <c r="E1244" s="18" t="s">
        <v>435</v>
      </c>
      <c r="F1244" s="18" t="s">
        <v>10</v>
      </c>
      <c r="G1244" s="149">
        <v>5102</v>
      </c>
      <c r="H1244" s="149">
        <v>0</v>
      </c>
      <c r="I1244" s="12">
        <f t="shared" si="401"/>
        <v>5102</v>
      </c>
      <c r="J1244" s="22">
        <f>'[3]Бюджет 2025 г 2 чтение'!$I$529</f>
        <v>6225.7</v>
      </c>
      <c r="K1244" s="22">
        <f>'[3]Бюджет 2025 г 2 чтение'!$J$529</f>
        <v>5965.1</v>
      </c>
    </row>
    <row r="1245" spans="1:11">
      <c r="A1245" s="82" t="s">
        <v>19</v>
      </c>
      <c r="B1245" s="18" t="s">
        <v>394</v>
      </c>
      <c r="C1245" s="18" t="s">
        <v>416</v>
      </c>
      <c r="D1245" s="80" t="s">
        <v>439</v>
      </c>
      <c r="E1245" s="18" t="s">
        <v>435</v>
      </c>
      <c r="F1245" s="18" t="s">
        <v>11</v>
      </c>
      <c r="G1245" s="19"/>
      <c r="H1245" s="19"/>
      <c r="I1245" s="12">
        <f t="shared" si="401"/>
        <v>0</v>
      </c>
      <c r="J1245" s="20"/>
      <c r="K1245" s="26"/>
    </row>
    <row r="1246" spans="1:11" ht="79.5" customHeight="1">
      <c r="A1246" s="176" t="s">
        <v>427</v>
      </c>
      <c r="B1246" s="18" t="s">
        <v>394</v>
      </c>
      <c r="C1246" s="18" t="s">
        <v>416</v>
      </c>
      <c r="D1246" s="77" t="s">
        <v>428</v>
      </c>
      <c r="E1246" s="18"/>
      <c r="F1246" s="18"/>
      <c r="G1246" s="19">
        <f t="shared" ref="G1246:K1249" si="418">G1247</f>
        <v>0</v>
      </c>
      <c r="H1246" s="19">
        <f t="shared" si="418"/>
        <v>0</v>
      </c>
      <c r="I1246" s="12">
        <f t="shared" si="401"/>
        <v>0</v>
      </c>
      <c r="J1246" s="19">
        <f t="shared" si="418"/>
        <v>0</v>
      </c>
      <c r="K1246" s="19">
        <f t="shared" si="418"/>
        <v>0</v>
      </c>
    </row>
    <row r="1247" spans="1:11" ht="37.5" customHeight="1">
      <c r="A1247" s="74" t="s">
        <v>75</v>
      </c>
      <c r="B1247" s="18" t="s">
        <v>394</v>
      </c>
      <c r="C1247" s="18" t="s">
        <v>416</v>
      </c>
      <c r="D1247" s="77" t="s">
        <v>428</v>
      </c>
      <c r="E1247" s="18" t="s">
        <v>74</v>
      </c>
      <c r="F1247" s="18"/>
      <c r="G1247" s="19">
        <f t="shared" si="418"/>
        <v>0</v>
      </c>
      <c r="H1247" s="19">
        <f t="shared" si="418"/>
        <v>0</v>
      </c>
      <c r="I1247" s="12">
        <f t="shared" si="401"/>
        <v>0</v>
      </c>
      <c r="J1247" s="19">
        <f t="shared" si="418"/>
        <v>0</v>
      </c>
      <c r="K1247" s="19">
        <f t="shared" si="418"/>
        <v>0</v>
      </c>
    </row>
    <row r="1248" spans="1:11">
      <c r="A1248" s="74" t="s">
        <v>210</v>
      </c>
      <c r="B1248" s="18" t="s">
        <v>394</v>
      </c>
      <c r="C1248" s="18" t="s">
        <v>416</v>
      </c>
      <c r="D1248" s="77" t="s">
        <v>428</v>
      </c>
      <c r="E1248" s="18" t="s">
        <v>435</v>
      </c>
      <c r="F1248" s="18"/>
      <c r="G1248" s="19">
        <f>G1249</f>
        <v>0</v>
      </c>
      <c r="H1248" s="19">
        <f>H1249</f>
        <v>0</v>
      </c>
      <c r="I1248" s="12">
        <f t="shared" si="401"/>
        <v>0</v>
      </c>
      <c r="J1248" s="19">
        <f t="shared" si="418"/>
        <v>0</v>
      </c>
      <c r="K1248" s="19">
        <f t="shared" si="418"/>
        <v>0</v>
      </c>
    </row>
    <row r="1249" spans="1:11" ht="53.25" customHeight="1">
      <c r="A1249" s="68" t="s">
        <v>429</v>
      </c>
      <c r="B1249" s="18" t="s">
        <v>394</v>
      </c>
      <c r="C1249" s="18" t="s">
        <v>416</v>
      </c>
      <c r="D1249" s="77" t="s">
        <v>428</v>
      </c>
      <c r="E1249" s="18" t="s">
        <v>74</v>
      </c>
      <c r="F1249" s="18"/>
      <c r="G1249" s="19">
        <f>G1250</f>
        <v>0</v>
      </c>
      <c r="H1249" s="19">
        <f>H1250</f>
        <v>0</v>
      </c>
      <c r="I1249" s="12">
        <f t="shared" si="401"/>
        <v>0</v>
      </c>
      <c r="J1249" s="19">
        <f t="shared" si="418"/>
        <v>0</v>
      </c>
      <c r="K1249" s="19">
        <f t="shared" si="418"/>
        <v>0</v>
      </c>
    </row>
    <row r="1250" spans="1:11">
      <c r="A1250" s="157" t="s">
        <v>18</v>
      </c>
      <c r="B1250" s="18" t="s">
        <v>394</v>
      </c>
      <c r="C1250" s="18" t="s">
        <v>416</v>
      </c>
      <c r="D1250" s="79" t="s">
        <v>440</v>
      </c>
      <c r="E1250" s="18" t="s">
        <v>76</v>
      </c>
      <c r="F1250" s="18" t="s">
        <v>10</v>
      </c>
      <c r="G1250" s="149">
        <v>0</v>
      </c>
      <c r="H1250" s="149"/>
      <c r="I1250" s="12">
        <f t="shared" si="401"/>
        <v>0</v>
      </c>
      <c r="J1250" s="20">
        <v>0</v>
      </c>
      <c r="K1250" s="26">
        <v>0</v>
      </c>
    </row>
    <row r="1251" spans="1:11" ht="24">
      <c r="A1251" s="83" t="s">
        <v>441</v>
      </c>
      <c r="B1251" s="14" t="s">
        <v>394</v>
      </c>
      <c r="C1251" s="14" t="s">
        <v>442</v>
      </c>
      <c r="D1251" s="84" t="s">
        <v>26</v>
      </c>
      <c r="E1251" s="14"/>
      <c r="F1251" s="14"/>
      <c r="G1251" s="15">
        <f>G1260+G1252+G1256</f>
        <v>1864.5</v>
      </c>
      <c r="H1251" s="15">
        <f>H1260+H1252+H1256</f>
        <v>0</v>
      </c>
      <c r="I1251" s="12">
        <f t="shared" si="401"/>
        <v>1864.5</v>
      </c>
      <c r="J1251" s="15">
        <f>J1260+J1252+J1256</f>
        <v>1184.5</v>
      </c>
      <c r="K1251" s="15">
        <f>K1260+K1252+K1256</f>
        <v>1184.5</v>
      </c>
    </row>
    <row r="1252" spans="1:11" ht="38.25">
      <c r="A1252" s="23" t="s">
        <v>33</v>
      </c>
      <c r="B1252" s="14" t="s">
        <v>394</v>
      </c>
      <c r="C1252" s="14" t="s">
        <v>442</v>
      </c>
      <c r="D1252" s="24" t="s">
        <v>34</v>
      </c>
      <c r="E1252" s="24"/>
      <c r="F1252" s="24"/>
      <c r="G1252" s="15">
        <f t="shared" ref="G1252:J1254" si="419">G1253</f>
        <v>0</v>
      </c>
      <c r="H1252" s="15">
        <f t="shared" si="419"/>
        <v>0</v>
      </c>
      <c r="I1252" s="12">
        <f t="shared" si="401"/>
        <v>0</v>
      </c>
      <c r="J1252" s="15">
        <f t="shared" si="419"/>
        <v>0</v>
      </c>
      <c r="K1252" s="26"/>
    </row>
    <row r="1253" spans="1:11" ht="76.5">
      <c r="A1253" s="23" t="s">
        <v>29</v>
      </c>
      <c r="B1253" s="14" t="s">
        <v>394</v>
      </c>
      <c r="C1253" s="14" t="s">
        <v>442</v>
      </c>
      <c r="D1253" s="24" t="s">
        <v>34</v>
      </c>
      <c r="E1253" s="24" t="s">
        <v>30</v>
      </c>
      <c r="F1253" s="24"/>
      <c r="G1253" s="15">
        <f t="shared" si="419"/>
        <v>0</v>
      </c>
      <c r="H1253" s="15">
        <f t="shared" si="419"/>
        <v>0</v>
      </c>
      <c r="I1253" s="12">
        <f t="shared" si="401"/>
        <v>0</v>
      </c>
      <c r="J1253" s="15">
        <f t="shared" si="419"/>
        <v>0</v>
      </c>
      <c r="K1253" s="26"/>
    </row>
    <row r="1254" spans="1:11" ht="30" customHeight="1">
      <c r="A1254" s="23" t="s">
        <v>31</v>
      </c>
      <c r="B1254" s="14" t="s">
        <v>394</v>
      </c>
      <c r="C1254" s="14" t="s">
        <v>442</v>
      </c>
      <c r="D1254" s="24" t="s">
        <v>34</v>
      </c>
      <c r="E1254" s="24" t="s">
        <v>32</v>
      </c>
      <c r="F1254" s="24"/>
      <c r="G1254" s="15">
        <f t="shared" si="419"/>
        <v>0</v>
      </c>
      <c r="H1254" s="15">
        <f t="shared" si="419"/>
        <v>0</v>
      </c>
      <c r="I1254" s="12">
        <f t="shared" si="401"/>
        <v>0</v>
      </c>
      <c r="J1254" s="15">
        <f t="shared" si="419"/>
        <v>0</v>
      </c>
      <c r="K1254" s="26"/>
    </row>
    <row r="1255" spans="1:11">
      <c r="A1255" s="23" t="s">
        <v>19</v>
      </c>
      <c r="B1255" s="14" t="s">
        <v>394</v>
      </c>
      <c r="C1255" s="14" t="s">
        <v>442</v>
      </c>
      <c r="D1255" s="24" t="s">
        <v>34</v>
      </c>
      <c r="E1255" s="24" t="s">
        <v>32</v>
      </c>
      <c r="F1255" s="24" t="s">
        <v>11</v>
      </c>
      <c r="G1255" s="15"/>
      <c r="H1255" s="15"/>
      <c r="I1255" s="12">
        <f t="shared" si="401"/>
        <v>0</v>
      </c>
      <c r="J1255" s="15"/>
      <c r="K1255" s="26"/>
    </row>
    <row r="1256" spans="1:11" s="222" customFormat="1" ht="216.75">
      <c r="A1256" s="227" t="s">
        <v>691</v>
      </c>
      <c r="B1256" s="134" t="s">
        <v>394</v>
      </c>
      <c r="C1256" s="134" t="s">
        <v>442</v>
      </c>
      <c r="D1256" s="134" t="s">
        <v>557</v>
      </c>
      <c r="E1256" s="134"/>
      <c r="F1256" s="134"/>
      <c r="G1256" s="228">
        <f>G1257</f>
        <v>680</v>
      </c>
      <c r="H1256" s="228">
        <f t="shared" ref="H1256:K1258" si="420">H1257</f>
        <v>0</v>
      </c>
      <c r="I1256" s="219">
        <f t="shared" si="401"/>
        <v>680</v>
      </c>
      <c r="J1256" s="228">
        <f t="shared" si="420"/>
        <v>0</v>
      </c>
      <c r="K1256" s="228">
        <f t="shared" si="420"/>
        <v>0</v>
      </c>
    </row>
    <row r="1257" spans="1:11" s="222" customFormat="1" ht="38.25">
      <c r="A1257" s="229" t="s">
        <v>382</v>
      </c>
      <c r="B1257" s="134" t="s">
        <v>394</v>
      </c>
      <c r="C1257" s="134" t="s">
        <v>442</v>
      </c>
      <c r="D1257" s="134" t="s">
        <v>557</v>
      </c>
      <c r="E1257" s="134" t="s">
        <v>254</v>
      </c>
      <c r="F1257" s="134"/>
      <c r="G1257" s="228">
        <f>G1258</f>
        <v>680</v>
      </c>
      <c r="H1257" s="228">
        <f t="shared" si="420"/>
        <v>0</v>
      </c>
      <c r="I1257" s="219">
        <f t="shared" si="401"/>
        <v>680</v>
      </c>
      <c r="J1257" s="228">
        <f t="shared" si="420"/>
        <v>0</v>
      </c>
      <c r="K1257" s="228">
        <f t="shared" si="420"/>
        <v>0</v>
      </c>
    </row>
    <row r="1258" spans="1:11" s="222" customFormat="1">
      <c r="A1258" s="229" t="s">
        <v>255</v>
      </c>
      <c r="B1258" s="134" t="s">
        <v>394</v>
      </c>
      <c r="C1258" s="134" t="s">
        <v>442</v>
      </c>
      <c r="D1258" s="134" t="s">
        <v>557</v>
      </c>
      <c r="E1258" s="134" t="s">
        <v>256</v>
      </c>
      <c r="F1258" s="134"/>
      <c r="G1258" s="228">
        <f>G1259</f>
        <v>680</v>
      </c>
      <c r="H1258" s="228">
        <f t="shared" si="420"/>
        <v>0</v>
      </c>
      <c r="I1258" s="219">
        <f t="shared" si="401"/>
        <v>680</v>
      </c>
      <c r="J1258" s="228">
        <f t="shared" si="420"/>
        <v>0</v>
      </c>
      <c r="K1258" s="228">
        <f t="shared" si="420"/>
        <v>0</v>
      </c>
    </row>
    <row r="1259" spans="1:11" s="222" customFormat="1">
      <c r="A1259" s="140" t="s">
        <v>18</v>
      </c>
      <c r="B1259" s="134" t="s">
        <v>394</v>
      </c>
      <c r="C1259" s="134" t="s">
        <v>442</v>
      </c>
      <c r="D1259" s="134" t="s">
        <v>557</v>
      </c>
      <c r="E1259" s="134" t="s">
        <v>256</v>
      </c>
      <c r="F1259" s="134" t="s">
        <v>10</v>
      </c>
      <c r="G1259" s="228">
        <v>680</v>
      </c>
      <c r="H1259" s="228">
        <v>0</v>
      </c>
      <c r="I1259" s="219">
        <f t="shared" si="401"/>
        <v>680</v>
      </c>
      <c r="J1259" s="228"/>
      <c r="K1259" s="221"/>
    </row>
    <row r="1260" spans="1:11" ht="36">
      <c r="A1260" s="68" t="s">
        <v>443</v>
      </c>
      <c r="B1260" s="18" t="s">
        <v>394</v>
      </c>
      <c r="C1260" s="18" t="s">
        <v>442</v>
      </c>
      <c r="D1260" s="80" t="s">
        <v>444</v>
      </c>
      <c r="E1260" s="18"/>
      <c r="F1260" s="18"/>
      <c r="G1260" s="16">
        <f t="shared" ref="G1260:K1260" si="421">G1261+G1264</f>
        <v>1184.5</v>
      </c>
      <c r="H1260" s="16">
        <f t="shared" si="421"/>
        <v>0</v>
      </c>
      <c r="I1260" s="12">
        <f t="shared" si="401"/>
        <v>1184.5</v>
      </c>
      <c r="J1260" s="16">
        <f t="shared" si="421"/>
        <v>1184.5</v>
      </c>
      <c r="K1260" s="16">
        <f t="shared" si="421"/>
        <v>1184.5</v>
      </c>
    </row>
    <row r="1261" spans="1:11" ht="74.25" customHeight="1">
      <c r="A1261" s="17" t="s">
        <v>29</v>
      </c>
      <c r="B1261" s="18" t="s">
        <v>394</v>
      </c>
      <c r="C1261" s="18" t="s">
        <v>442</v>
      </c>
      <c r="D1261" s="80" t="s">
        <v>444</v>
      </c>
      <c r="E1261" s="18" t="s">
        <v>30</v>
      </c>
      <c r="F1261" s="18"/>
      <c r="G1261" s="16">
        <f t="shared" ref="G1261:K1262" si="422">G1262</f>
        <v>1091</v>
      </c>
      <c r="H1261" s="16">
        <f t="shared" si="422"/>
        <v>0</v>
      </c>
      <c r="I1261" s="12">
        <f t="shared" si="401"/>
        <v>1091</v>
      </c>
      <c r="J1261" s="16">
        <f t="shared" si="422"/>
        <v>1091</v>
      </c>
      <c r="K1261" s="16">
        <f t="shared" si="422"/>
        <v>1091</v>
      </c>
    </row>
    <row r="1262" spans="1:11" ht="26.25" customHeight="1">
      <c r="A1262" s="17" t="s">
        <v>31</v>
      </c>
      <c r="B1262" s="18" t="s">
        <v>394</v>
      </c>
      <c r="C1262" s="18" t="s">
        <v>442</v>
      </c>
      <c r="D1262" s="80" t="s">
        <v>444</v>
      </c>
      <c r="E1262" s="18" t="s">
        <v>32</v>
      </c>
      <c r="F1262" s="18"/>
      <c r="G1262" s="16">
        <f t="shared" si="422"/>
        <v>1091</v>
      </c>
      <c r="H1262" s="16">
        <f t="shared" si="422"/>
        <v>0</v>
      </c>
      <c r="I1262" s="12">
        <f t="shared" ref="I1262:I1325" si="423">G1262+H1262</f>
        <v>1091</v>
      </c>
      <c r="J1262" s="16">
        <f t="shared" si="422"/>
        <v>1091</v>
      </c>
      <c r="K1262" s="16">
        <f t="shared" si="422"/>
        <v>1091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32</v>
      </c>
      <c r="F1263" s="18" t="s">
        <v>10</v>
      </c>
      <c r="G1263" s="64">
        <f>'[3]Бюджет 2025 г 2 чтение'!$H$1252</f>
        <v>1091</v>
      </c>
      <c r="H1263" s="64"/>
      <c r="I1263" s="12">
        <f t="shared" si="423"/>
        <v>1091</v>
      </c>
      <c r="J1263" s="21">
        <f>'[3]Бюджет 2025 г 2 чтение'!$I$1252</f>
        <v>1091</v>
      </c>
      <c r="K1263" s="21">
        <f>'[3]Бюджет 2025 г 2 чтение'!$J$1252</f>
        <v>1091</v>
      </c>
    </row>
    <row r="1264" spans="1:11" ht="26.25" customHeight="1">
      <c r="A1264" s="17" t="s">
        <v>44</v>
      </c>
      <c r="B1264" s="18" t="s">
        <v>394</v>
      </c>
      <c r="C1264" s="18" t="s">
        <v>442</v>
      </c>
      <c r="D1264" s="80" t="s">
        <v>444</v>
      </c>
      <c r="E1264" s="18" t="s">
        <v>45</v>
      </c>
      <c r="F1264" s="18"/>
      <c r="G1264" s="16">
        <f t="shared" ref="G1264:K1265" si="424">G1265</f>
        <v>93.5</v>
      </c>
      <c r="H1264" s="16">
        <f t="shared" si="424"/>
        <v>0</v>
      </c>
      <c r="I1264" s="12">
        <f t="shared" si="423"/>
        <v>93.5</v>
      </c>
      <c r="J1264" s="16">
        <f t="shared" si="424"/>
        <v>93.5</v>
      </c>
      <c r="K1264" s="16">
        <f t="shared" si="424"/>
        <v>93.5</v>
      </c>
    </row>
    <row r="1265" spans="1:11" ht="39" customHeight="1">
      <c r="A1265" s="17" t="s">
        <v>46</v>
      </c>
      <c r="B1265" s="18" t="s">
        <v>394</v>
      </c>
      <c r="C1265" s="18" t="s">
        <v>442</v>
      </c>
      <c r="D1265" s="80" t="s">
        <v>444</v>
      </c>
      <c r="E1265" s="18" t="s">
        <v>53</v>
      </c>
      <c r="F1265" s="18"/>
      <c r="G1265" s="16">
        <f t="shared" si="424"/>
        <v>93.5</v>
      </c>
      <c r="H1265" s="16">
        <f t="shared" si="424"/>
        <v>0</v>
      </c>
      <c r="I1265" s="12">
        <f t="shared" si="423"/>
        <v>93.5</v>
      </c>
      <c r="J1265" s="16">
        <f t="shared" si="424"/>
        <v>93.5</v>
      </c>
      <c r="K1265" s="16">
        <f t="shared" si="424"/>
        <v>93.5</v>
      </c>
    </row>
    <row r="1266" spans="1:11">
      <c r="A1266" s="17" t="s">
        <v>110</v>
      </c>
      <c r="B1266" s="18" t="s">
        <v>394</v>
      </c>
      <c r="C1266" s="18" t="s">
        <v>442</v>
      </c>
      <c r="D1266" s="80" t="s">
        <v>444</v>
      </c>
      <c r="E1266" s="18" t="s">
        <v>53</v>
      </c>
      <c r="F1266" s="18" t="s">
        <v>10</v>
      </c>
      <c r="G1266" s="64">
        <f>'[3]Бюджет 2025 г 2 чтение'!$H$1255</f>
        <v>93.5</v>
      </c>
      <c r="H1266" s="64"/>
      <c r="I1266" s="12">
        <f t="shared" si="423"/>
        <v>93.5</v>
      </c>
      <c r="J1266" s="22">
        <f>'[3]Бюджет 2025 г 2 чтение'!$I$1255</f>
        <v>93.5</v>
      </c>
      <c r="K1266" s="22">
        <f>'[3]Бюджет 2025 г 2 чтение'!$J$1255</f>
        <v>93.5</v>
      </c>
    </row>
    <row r="1267" spans="1:11" ht="242.25">
      <c r="A1267" s="124" t="s">
        <v>645</v>
      </c>
      <c r="B1267" s="107" t="s">
        <v>394</v>
      </c>
      <c r="C1267" s="107" t="s">
        <v>442</v>
      </c>
      <c r="D1267" s="79" t="s">
        <v>545</v>
      </c>
      <c r="E1267" s="107"/>
      <c r="F1267" s="107"/>
      <c r="G1267" s="19">
        <f t="shared" ref="G1267:H1269" si="425">G1268</f>
        <v>0</v>
      </c>
      <c r="H1267" s="19">
        <f t="shared" si="425"/>
        <v>0</v>
      </c>
      <c r="I1267" s="12">
        <f t="shared" si="423"/>
        <v>0</v>
      </c>
      <c r="J1267" s="20"/>
      <c r="K1267" s="19"/>
    </row>
    <row r="1268" spans="1:11" ht="25.5">
      <c r="A1268" s="106" t="s">
        <v>44</v>
      </c>
      <c r="B1268" s="107" t="s">
        <v>394</v>
      </c>
      <c r="C1268" s="107" t="s">
        <v>442</v>
      </c>
      <c r="D1268" s="79" t="s">
        <v>545</v>
      </c>
      <c r="E1268" s="107" t="s">
        <v>45</v>
      </c>
      <c r="F1268" s="107"/>
      <c r="G1268" s="19">
        <f t="shared" si="425"/>
        <v>0</v>
      </c>
      <c r="H1268" s="19">
        <f t="shared" si="425"/>
        <v>0</v>
      </c>
      <c r="I1268" s="12">
        <f t="shared" si="423"/>
        <v>0</v>
      </c>
      <c r="J1268" s="20"/>
      <c r="K1268" s="19"/>
    </row>
    <row r="1269" spans="1:11" ht="38.25">
      <c r="A1269" s="106" t="s">
        <v>46</v>
      </c>
      <c r="B1269" s="107" t="s">
        <v>394</v>
      </c>
      <c r="C1269" s="107" t="s">
        <v>442</v>
      </c>
      <c r="D1269" s="79" t="s">
        <v>545</v>
      </c>
      <c r="E1269" s="107" t="s">
        <v>53</v>
      </c>
      <c r="F1269" s="107"/>
      <c r="G1269" s="19">
        <f t="shared" si="425"/>
        <v>0</v>
      </c>
      <c r="H1269" s="19">
        <f t="shared" si="425"/>
        <v>0</v>
      </c>
      <c r="I1269" s="12">
        <f t="shared" si="423"/>
        <v>0</v>
      </c>
      <c r="J1269" s="20"/>
      <c r="K1269" s="19"/>
    </row>
    <row r="1270" spans="1:11">
      <c r="A1270" s="106" t="s">
        <v>110</v>
      </c>
      <c r="B1270" s="107" t="s">
        <v>394</v>
      </c>
      <c r="C1270" s="107" t="s">
        <v>442</v>
      </c>
      <c r="D1270" s="79" t="s">
        <v>545</v>
      </c>
      <c r="E1270" s="107" t="s">
        <v>53</v>
      </c>
      <c r="F1270" s="107" t="s">
        <v>10</v>
      </c>
      <c r="G1270" s="19"/>
      <c r="H1270" s="19"/>
      <c r="I1270" s="12">
        <f t="shared" si="423"/>
        <v>0</v>
      </c>
      <c r="J1270" s="20"/>
      <c r="K1270" s="19"/>
    </row>
    <row r="1271" spans="1:11" ht="11.25" customHeight="1">
      <c r="A1271" s="31" t="s">
        <v>445</v>
      </c>
      <c r="B1271" s="14" t="s">
        <v>446</v>
      </c>
      <c r="C1271" s="14"/>
      <c r="D1271" s="14"/>
      <c r="E1271" s="14"/>
      <c r="F1271" s="14"/>
      <c r="G1271" s="15">
        <f t="shared" ref="G1271:K1271" si="426">G1272+G1273</f>
        <v>150</v>
      </c>
      <c r="H1271" s="15">
        <f t="shared" si="426"/>
        <v>0</v>
      </c>
      <c r="I1271" s="12">
        <f t="shared" si="423"/>
        <v>150</v>
      </c>
      <c r="J1271" s="15">
        <f t="shared" si="426"/>
        <v>150</v>
      </c>
      <c r="K1271" s="15">
        <f t="shared" si="426"/>
        <v>0</v>
      </c>
    </row>
    <row r="1272" spans="1:11">
      <c r="A1272" s="13" t="s">
        <v>276</v>
      </c>
      <c r="B1272" s="14" t="s">
        <v>446</v>
      </c>
      <c r="C1272" s="14"/>
      <c r="D1272" s="14"/>
      <c r="E1272" s="14"/>
      <c r="F1272" s="14" t="s">
        <v>17</v>
      </c>
      <c r="G1272" s="15">
        <f>G1327+G1343</f>
        <v>150</v>
      </c>
      <c r="H1272" s="15">
        <f>H1327+H1343</f>
        <v>0</v>
      </c>
      <c r="I1272" s="12">
        <f t="shared" si="423"/>
        <v>150</v>
      </c>
      <c r="J1272" s="15">
        <f t="shared" ref="J1272:K1272" si="427">J1327+J1343</f>
        <v>150</v>
      </c>
      <c r="K1272" s="15">
        <f t="shared" si="427"/>
        <v>0</v>
      </c>
    </row>
    <row r="1273" spans="1:11">
      <c r="A1273" s="13" t="s">
        <v>18</v>
      </c>
      <c r="B1273" s="14" t="s">
        <v>446</v>
      </c>
      <c r="C1273" s="14"/>
      <c r="D1273" s="14"/>
      <c r="E1273" s="14"/>
      <c r="F1273" s="14" t="s">
        <v>10</v>
      </c>
      <c r="G1273" s="15">
        <f>G1336+G1347</f>
        <v>0</v>
      </c>
      <c r="H1273" s="15">
        <f>H1336+H1347</f>
        <v>0</v>
      </c>
      <c r="I1273" s="12">
        <f t="shared" si="423"/>
        <v>0</v>
      </c>
      <c r="J1273" s="15">
        <f>J1336+J1347</f>
        <v>0</v>
      </c>
      <c r="K1273" s="15">
        <f t="shared" ref="K1273" si="428">K1336+K1347</f>
        <v>0</v>
      </c>
    </row>
    <row r="1274" spans="1:11">
      <c r="A1274" s="31" t="s">
        <v>447</v>
      </c>
      <c r="B1274" s="14" t="s">
        <v>446</v>
      </c>
      <c r="C1274" s="14" t="s">
        <v>448</v>
      </c>
      <c r="D1274" s="14"/>
      <c r="E1274" s="14"/>
      <c r="F1274" s="14"/>
      <c r="G1274" s="15">
        <f t="shared" ref="G1274:K1274" si="429">G1322</f>
        <v>150</v>
      </c>
      <c r="H1274" s="15">
        <f t="shared" si="429"/>
        <v>0</v>
      </c>
      <c r="I1274" s="12">
        <f t="shared" si="423"/>
        <v>150</v>
      </c>
      <c r="J1274" s="15">
        <f t="shared" si="429"/>
        <v>150</v>
      </c>
      <c r="K1274" s="15">
        <f t="shared" si="429"/>
        <v>0</v>
      </c>
    </row>
    <row r="1275" spans="1:11" ht="36" hidden="1">
      <c r="A1275" s="68" t="s">
        <v>449</v>
      </c>
      <c r="B1275" s="18" t="s">
        <v>446</v>
      </c>
      <c r="C1275" s="18" t="s">
        <v>448</v>
      </c>
      <c r="D1275" s="80" t="s">
        <v>450</v>
      </c>
      <c r="E1275" s="18"/>
      <c r="F1275" s="18"/>
      <c r="G1275" s="78"/>
      <c r="H1275" s="78"/>
      <c r="I1275" s="12">
        <f t="shared" si="423"/>
        <v>0</v>
      </c>
      <c r="J1275" s="12" t="e">
        <f>E1275+#REF!</f>
        <v>#REF!</v>
      </c>
      <c r="K1275" s="26"/>
    </row>
    <row r="1276" spans="1:11" ht="24" hidden="1">
      <c r="A1276" s="17" t="s">
        <v>44</v>
      </c>
      <c r="B1276" s="18" t="s">
        <v>446</v>
      </c>
      <c r="C1276" s="18" t="s">
        <v>448</v>
      </c>
      <c r="D1276" s="80" t="s">
        <v>450</v>
      </c>
      <c r="E1276" s="18" t="s">
        <v>45</v>
      </c>
      <c r="F1276" s="18"/>
      <c r="G1276" s="78"/>
      <c r="H1276" s="78"/>
      <c r="I1276" s="12">
        <f t="shared" si="423"/>
        <v>0</v>
      </c>
      <c r="J1276" s="12" t="e">
        <f>E1276+#REF!</f>
        <v>#REF!</v>
      </c>
      <c r="K1276" s="26"/>
    </row>
    <row r="1277" spans="1:11" ht="36" hidden="1">
      <c r="A1277" s="17" t="s">
        <v>46</v>
      </c>
      <c r="B1277" s="18" t="s">
        <v>446</v>
      </c>
      <c r="C1277" s="18" t="s">
        <v>448</v>
      </c>
      <c r="D1277" s="80" t="s">
        <v>450</v>
      </c>
      <c r="E1277" s="18" t="s">
        <v>53</v>
      </c>
      <c r="F1277" s="18"/>
      <c r="G1277" s="78"/>
      <c r="H1277" s="78"/>
      <c r="I1277" s="12">
        <f t="shared" si="423"/>
        <v>0</v>
      </c>
      <c r="J1277" s="12" t="e">
        <f>E1277+#REF!</f>
        <v>#REF!</v>
      </c>
      <c r="K1277" s="26"/>
    </row>
    <row r="1278" spans="1:11" hidden="1">
      <c r="A1278" s="17" t="s">
        <v>16</v>
      </c>
      <c r="B1278" s="18" t="s">
        <v>446</v>
      </c>
      <c r="C1278" s="18" t="s">
        <v>448</v>
      </c>
      <c r="D1278" s="80" t="s">
        <v>450</v>
      </c>
      <c r="E1278" s="18" t="s">
        <v>53</v>
      </c>
      <c r="F1278" s="18" t="s">
        <v>17</v>
      </c>
      <c r="G1278" s="78"/>
      <c r="H1278" s="78"/>
      <c r="I1278" s="12">
        <f t="shared" si="423"/>
        <v>0</v>
      </c>
      <c r="J1278" s="12" t="e">
        <f>E1278+#REF!</f>
        <v>#REF!</v>
      </c>
      <c r="K1278" s="26"/>
    </row>
    <row r="1279" spans="1:11" ht="60" hidden="1">
      <c r="A1279" s="44" t="s">
        <v>388</v>
      </c>
      <c r="B1279" s="18" t="s">
        <v>446</v>
      </c>
      <c r="C1279" s="18" t="s">
        <v>448</v>
      </c>
      <c r="D1279" s="80" t="s">
        <v>451</v>
      </c>
      <c r="E1279" s="18"/>
      <c r="F1279" s="18"/>
      <c r="G1279" s="78"/>
      <c r="H1279" s="78"/>
      <c r="I1279" s="12">
        <f t="shared" si="423"/>
        <v>0</v>
      </c>
      <c r="J1279" s="12" t="e">
        <f>E1279+#REF!</f>
        <v>#REF!</v>
      </c>
      <c r="K1279" s="26"/>
    </row>
    <row r="1280" spans="1:11" ht="24" hidden="1">
      <c r="A1280" s="17" t="s">
        <v>44</v>
      </c>
      <c r="B1280" s="18" t="s">
        <v>446</v>
      </c>
      <c r="C1280" s="18" t="s">
        <v>448</v>
      </c>
      <c r="D1280" s="80" t="s">
        <v>451</v>
      </c>
      <c r="E1280" s="18" t="s">
        <v>45</v>
      </c>
      <c r="F1280" s="18"/>
      <c r="G1280" s="78"/>
      <c r="H1280" s="78"/>
      <c r="I1280" s="12">
        <f t="shared" si="423"/>
        <v>0</v>
      </c>
      <c r="J1280" s="12" t="e">
        <f>E1280+#REF!</f>
        <v>#REF!</v>
      </c>
      <c r="K1280" s="26"/>
    </row>
    <row r="1281" spans="1:11" ht="36" hidden="1">
      <c r="A1281" s="17" t="s">
        <v>46</v>
      </c>
      <c r="B1281" s="18" t="s">
        <v>446</v>
      </c>
      <c r="C1281" s="18" t="s">
        <v>448</v>
      </c>
      <c r="D1281" s="80" t="s">
        <v>451</v>
      </c>
      <c r="E1281" s="18" t="s">
        <v>53</v>
      </c>
      <c r="F1281" s="18"/>
      <c r="G1281" s="78"/>
      <c r="H1281" s="78"/>
      <c r="I1281" s="12">
        <f t="shared" si="423"/>
        <v>0</v>
      </c>
      <c r="J1281" s="12" t="e">
        <f>E1281+#REF!</f>
        <v>#REF!</v>
      </c>
      <c r="K1281" s="26"/>
    </row>
    <row r="1282" spans="1:11" ht="36" hidden="1">
      <c r="A1282" s="44" t="s">
        <v>208</v>
      </c>
      <c r="B1282" s="18" t="s">
        <v>446</v>
      </c>
      <c r="C1282" s="18" t="s">
        <v>448</v>
      </c>
      <c r="D1282" s="80" t="s">
        <v>451</v>
      </c>
      <c r="E1282" s="18" t="s">
        <v>209</v>
      </c>
      <c r="F1282" s="18"/>
      <c r="G1282" s="78"/>
      <c r="H1282" s="78"/>
      <c r="I1282" s="12">
        <f t="shared" si="423"/>
        <v>0</v>
      </c>
      <c r="J1282" s="12" t="e">
        <f>E1282+#REF!</f>
        <v>#REF!</v>
      </c>
      <c r="K1282" s="26"/>
    </row>
    <row r="1283" spans="1:11" hidden="1">
      <c r="A1283" s="17" t="s">
        <v>18</v>
      </c>
      <c r="B1283" s="18" t="s">
        <v>446</v>
      </c>
      <c r="C1283" s="18" t="s">
        <v>448</v>
      </c>
      <c r="D1283" s="80" t="s">
        <v>451</v>
      </c>
      <c r="E1283" s="18" t="s">
        <v>209</v>
      </c>
      <c r="F1283" s="18" t="s">
        <v>10</v>
      </c>
      <c r="G1283" s="78"/>
      <c r="H1283" s="78"/>
      <c r="I1283" s="12">
        <f t="shared" si="423"/>
        <v>0</v>
      </c>
      <c r="J1283" s="12" t="e">
        <f>E1283+#REF!</f>
        <v>#REF!</v>
      </c>
      <c r="K1283" s="26"/>
    </row>
    <row r="1284" spans="1:11" ht="36" hidden="1">
      <c r="A1284" s="85" t="s">
        <v>452</v>
      </c>
      <c r="B1284" s="14" t="s">
        <v>446</v>
      </c>
      <c r="C1284" s="14" t="s">
        <v>448</v>
      </c>
      <c r="D1284" s="84" t="s">
        <v>453</v>
      </c>
      <c r="E1284" s="14"/>
      <c r="F1284" s="14"/>
      <c r="G1284" s="15">
        <f>G1285</f>
        <v>0</v>
      </c>
      <c r="H1284" s="15">
        <f>H1285</f>
        <v>0</v>
      </c>
      <c r="I1284" s="12">
        <f t="shared" si="423"/>
        <v>0</v>
      </c>
      <c r="J1284" s="12"/>
      <c r="K1284" s="26"/>
    </row>
    <row r="1285" spans="1:11" ht="48" hidden="1">
      <c r="A1285" s="85" t="s">
        <v>454</v>
      </c>
      <c r="B1285" s="14" t="s">
        <v>446</v>
      </c>
      <c r="C1285" s="14" t="s">
        <v>448</v>
      </c>
      <c r="D1285" s="84" t="s">
        <v>455</v>
      </c>
      <c r="E1285" s="14"/>
      <c r="F1285" s="14"/>
      <c r="G1285" s="15">
        <f>G1286</f>
        <v>0</v>
      </c>
      <c r="H1285" s="15">
        <f>H1286</f>
        <v>0</v>
      </c>
      <c r="I1285" s="12">
        <f t="shared" si="423"/>
        <v>0</v>
      </c>
      <c r="J1285" s="12"/>
      <c r="K1285" s="26"/>
    </row>
    <row r="1286" spans="1:11" ht="24" hidden="1">
      <c r="A1286" s="17" t="s">
        <v>456</v>
      </c>
      <c r="B1286" s="18" t="s">
        <v>446</v>
      </c>
      <c r="C1286" s="18" t="s">
        <v>448</v>
      </c>
      <c r="D1286" s="80" t="s">
        <v>457</v>
      </c>
      <c r="E1286" s="14"/>
      <c r="F1286" s="14"/>
      <c r="G1286" s="16">
        <f>G1291+G1309+G1298</f>
        <v>0</v>
      </c>
      <c r="H1286" s="16">
        <f>H1291+H1309+H1298</f>
        <v>0</v>
      </c>
      <c r="I1286" s="12">
        <f t="shared" si="423"/>
        <v>0</v>
      </c>
      <c r="J1286" s="12"/>
      <c r="K1286" s="26"/>
    </row>
    <row r="1287" spans="1:11" ht="48" hidden="1">
      <c r="A1287" s="17" t="s">
        <v>458</v>
      </c>
      <c r="B1287" s="18" t="s">
        <v>446</v>
      </c>
      <c r="C1287" s="18" t="s">
        <v>448</v>
      </c>
      <c r="D1287" s="80" t="s">
        <v>459</v>
      </c>
      <c r="E1287" s="18"/>
      <c r="F1287" s="18"/>
      <c r="G1287" s="16">
        <f>G1291</f>
        <v>0</v>
      </c>
      <c r="H1287" s="16">
        <f>H1291</f>
        <v>0</v>
      </c>
      <c r="I1287" s="12">
        <f t="shared" si="423"/>
        <v>0</v>
      </c>
      <c r="J1287" s="12"/>
      <c r="K1287" s="26"/>
    </row>
    <row r="1288" spans="1:11" ht="37.5" hidden="1" customHeight="1">
      <c r="A1288" s="70" t="s">
        <v>208</v>
      </c>
      <c r="B1288" s="18" t="s">
        <v>446</v>
      </c>
      <c r="C1288" s="18" t="s">
        <v>448</v>
      </c>
      <c r="D1288" s="80" t="s">
        <v>460</v>
      </c>
      <c r="E1288" s="18" t="s">
        <v>209</v>
      </c>
      <c r="F1288" s="18"/>
      <c r="G1288" s="78"/>
      <c r="H1288" s="78"/>
      <c r="I1288" s="12">
        <f t="shared" si="423"/>
        <v>0</v>
      </c>
      <c r="J1288" s="12" t="e">
        <f>E1288+#REF!</f>
        <v>#REF!</v>
      </c>
      <c r="K1288" s="26"/>
    </row>
    <row r="1289" spans="1:11" hidden="1">
      <c r="A1289" s="70" t="s">
        <v>210</v>
      </c>
      <c r="B1289" s="18" t="s">
        <v>446</v>
      </c>
      <c r="C1289" s="18" t="s">
        <v>448</v>
      </c>
      <c r="D1289" s="80" t="s">
        <v>460</v>
      </c>
      <c r="E1289" s="18" t="s">
        <v>435</v>
      </c>
      <c r="F1289" s="18"/>
      <c r="G1289" s="78"/>
      <c r="H1289" s="78"/>
      <c r="I1289" s="12">
        <f t="shared" si="423"/>
        <v>0</v>
      </c>
      <c r="J1289" s="12" t="e">
        <f>E1289+#REF!</f>
        <v>#REF!</v>
      </c>
      <c r="K1289" s="26"/>
    </row>
    <row r="1290" spans="1:11" hidden="1">
      <c r="A1290" s="17" t="s">
        <v>16</v>
      </c>
      <c r="B1290" s="18" t="s">
        <v>446</v>
      </c>
      <c r="C1290" s="18" t="s">
        <v>448</v>
      </c>
      <c r="D1290" s="80" t="s">
        <v>460</v>
      </c>
      <c r="E1290" s="18" t="s">
        <v>435</v>
      </c>
      <c r="F1290" s="18" t="s">
        <v>17</v>
      </c>
      <c r="G1290" s="78"/>
      <c r="H1290" s="78"/>
      <c r="I1290" s="12">
        <f t="shared" si="423"/>
        <v>0</v>
      </c>
      <c r="J1290" s="12" t="e">
        <f>E1290+#REF!</f>
        <v>#REF!</v>
      </c>
      <c r="K1290" s="26"/>
    </row>
    <row r="1291" spans="1:11" hidden="1">
      <c r="A1291" s="17" t="s">
        <v>461</v>
      </c>
      <c r="B1291" s="18" t="s">
        <v>446</v>
      </c>
      <c r="C1291" s="18" t="s">
        <v>448</v>
      </c>
      <c r="D1291" s="80" t="s">
        <v>459</v>
      </c>
      <c r="E1291" s="18"/>
      <c r="F1291" s="18"/>
      <c r="G1291" s="16">
        <f>G1292+G1295</f>
        <v>0</v>
      </c>
      <c r="H1291" s="16">
        <f>H1292+H1295</f>
        <v>0</v>
      </c>
      <c r="I1291" s="12">
        <f t="shared" si="423"/>
        <v>0</v>
      </c>
      <c r="J1291" s="20"/>
      <c r="K1291" s="26"/>
    </row>
    <row r="1292" spans="1:11" ht="24" hidden="1">
      <c r="A1292" s="17" t="s">
        <v>44</v>
      </c>
      <c r="B1292" s="18" t="s">
        <v>446</v>
      </c>
      <c r="C1292" s="18" t="s">
        <v>448</v>
      </c>
      <c r="D1292" s="80" t="s">
        <v>459</v>
      </c>
      <c r="E1292" s="18" t="s">
        <v>45</v>
      </c>
      <c r="F1292" s="18"/>
      <c r="G1292" s="16">
        <f>G1293</f>
        <v>0</v>
      </c>
      <c r="H1292" s="16">
        <f>H1293</f>
        <v>0</v>
      </c>
      <c r="I1292" s="12">
        <f t="shared" si="423"/>
        <v>0</v>
      </c>
      <c r="J1292" s="12"/>
      <c r="K1292" s="26"/>
    </row>
    <row r="1293" spans="1:11" ht="36" hidden="1">
      <c r="A1293" s="17" t="s">
        <v>46</v>
      </c>
      <c r="B1293" s="18" t="s">
        <v>446</v>
      </c>
      <c r="C1293" s="18" t="s">
        <v>448</v>
      </c>
      <c r="D1293" s="80" t="s">
        <v>459</v>
      </c>
      <c r="E1293" s="18" t="s">
        <v>53</v>
      </c>
      <c r="F1293" s="18"/>
      <c r="G1293" s="16">
        <f>G1294</f>
        <v>0</v>
      </c>
      <c r="H1293" s="16">
        <f>H1294</f>
        <v>0</v>
      </c>
      <c r="I1293" s="12">
        <f t="shared" si="423"/>
        <v>0</v>
      </c>
      <c r="J1293" s="12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53</v>
      </c>
      <c r="F1294" s="18" t="s">
        <v>17</v>
      </c>
      <c r="G1294" s="19"/>
      <c r="H1294" s="19"/>
      <c r="I1294" s="12">
        <f t="shared" si="423"/>
        <v>0</v>
      </c>
      <c r="J1294" s="12"/>
      <c r="K1294" s="26"/>
    </row>
    <row r="1295" spans="1:11" ht="34.5" hidden="1" customHeight="1">
      <c r="A1295" s="60" t="s">
        <v>208</v>
      </c>
      <c r="B1295" s="18" t="s">
        <v>446</v>
      </c>
      <c r="C1295" s="18" t="s">
        <v>448</v>
      </c>
      <c r="D1295" s="80" t="s">
        <v>459</v>
      </c>
      <c r="E1295" s="18" t="s">
        <v>209</v>
      </c>
      <c r="F1295" s="18"/>
      <c r="G1295" s="19">
        <f>G1296</f>
        <v>0</v>
      </c>
      <c r="H1295" s="19">
        <f>H1296</f>
        <v>0</v>
      </c>
      <c r="I1295" s="12">
        <f t="shared" si="423"/>
        <v>0</v>
      </c>
      <c r="J1295" s="20"/>
      <c r="K1295" s="26"/>
    </row>
    <row r="1296" spans="1:11" hidden="1">
      <c r="A1296" s="60" t="s">
        <v>210</v>
      </c>
      <c r="B1296" s="18" t="s">
        <v>446</v>
      </c>
      <c r="C1296" s="18" t="s">
        <v>448</v>
      </c>
      <c r="D1296" s="80" t="s">
        <v>459</v>
      </c>
      <c r="E1296" s="18" t="s">
        <v>435</v>
      </c>
      <c r="F1296" s="18"/>
      <c r="G1296" s="19">
        <f>G1297</f>
        <v>0</v>
      </c>
      <c r="H1296" s="19">
        <f>H1297</f>
        <v>0</v>
      </c>
      <c r="I1296" s="12">
        <f t="shared" si="423"/>
        <v>0</v>
      </c>
      <c r="J1296" s="20"/>
      <c r="K1296" s="26"/>
    </row>
    <row r="1297" spans="1:11" hidden="1">
      <c r="A1297" s="17" t="s">
        <v>16</v>
      </c>
      <c r="B1297" s="18" t="s">
        <v>446</v>
      </c>
      <c r="C1297" s="18" t="s">
        <v>448</v>
      </c>
      <c r="D1297" s="80" t="s">
        <v>459</v>
      </c>
      <c r="E1297" s="18" t="s">
        <v>435</v>
      </c>
      <c r="F1297" s="18" t="s">
        <v>17</v>
      </c>
      <c r="G1297" s="19"/>
      <c r="H1297" s="19"/>
      <c r="I1297" s="12">
        <f t="shared" si="423"/>
        <v>0</v>
      </c>
      <c r="J1297" s="20"/>
      <c r="K1297" s="26"/>
    </row>
    <row r="1298" spans="1:11" ht="36" hidden="1">
      <c r="A1298" s="17" t="s">
        <v>462</v>
      </c>
      <c r="B1298" s="18" t="s">
        <v>446</v>
      </c>
      <c r="C1298" s="18" t="s">
        <v>448</v>
      </c>
      <c r="D1298" s="80" t="s">
        <v>463</v>
      </c>
      <c r="E1298" s="18"/>
      <c r="F1298" s="18"/>
      <c r="G1298" s="16">
        <f t="shared" ref="G1298:H1300" si="430">G1299</f>
        <v>0</v>
      </c>
      <c r="H1298" s="16">
        <f t="shared" si="430"/>
        <v>0</v>
      </c>
      <c r="I1298" s="12">
        <f t="shared" si="423"/>
        <v>0</v>
      </c>
      <c r="J1298" s="20" t="e">
        <f>E1298+#REF!</f>
        <v>#REF!</v>
      </c>
      <c r="K1298" s="26"/>
    </row>
    <row r="1299" spans="1:11" ht="36" hidden="1">
      <c r="A1299" s="60" t="s">
        <v>208</v>
      </c>
      <c r="B1299" s="18" t="s">
        <v>446</v>
      </c>
      <c r="C1299" s="18" t="s">
        <v>448</v>
      </c>
      <c r="D1299" s="80" t="s">
        <v>463</v>
      </c>
      <c r="E1299" s="18" t="s">
        <v>209</v>
      </c>
      <c r="F1299" s="18"/>
      <c r="G1299" s="16">
        <f t="shared" si="430"/>
        <v>0</v>
      </c>
      <c r="H1299" s="16">
        <f t="shared" si="430"/>
        <v>0</v>
      </c>
      <c r="I1299" s="12">
        <f t="shared" si="423"/>
        <v>0</v>
      </c>
      <c r="J1299" s="20" t="e">
        <f>E1299+#REF!</f>
        <v>#REF!</v>
      </c>
      <c r="K1299" s="26"/>
    </row>
    <row r="1300" spans="1:11" hidden="1">
      <c r="A1300" s="60" t="s">
        <v>210</v>
      </c>
      <c r="B1300" s="18" t="s">
        <v>446</v>
      </c>
      <c r="C1300" s="18" t="s">
        <v>448</v>
      </c>
      <c r="D1300" s="80" t="s">
        <v>463</v>
      </c>
      <c r="E1300" s="18" t="s">
        <v>435</v>
      </c>
      <c r="F1300" s="18"/>
      <c r="G1300" s="16">
        <f t="shared" si="430"/>
        <v>0</v>
      </c>
      <c r="H1300" s="16">
        <f t="shared" si="430"/>
        <v>0</v>
      </c>
      <c r="I1300" s="12">
        <f t="shared" si="423"/>
        <v>0</v>
      </c>
      <c r="J1300" s="20" t="e">
        <f>E1300+#REF!</f>
        <v>#REF!</v>
      </c>
      <c r="K1300" s="26"/>
    </row>
    <row r="1301" spans="1:11" hidden="1">
      <c r="A1301" s="17" t="s">
        <v>18</v>
      </c>
      <c r="B1301" s="18" t="s">
        <v>446</v>
      </c>
      <c r="C1301" s="18" t="s">
        <v>448</v>
      </c>
      <c r="D1301" s="80" t="s">
        <v>463</v>
      </c>
      <c r="E1301" s="18" t="s">
        <v>435</v>
      </c>
      <c r="F1301" s="18" t="s">
        <v>10</v>
      </c>
      <c r="G1301" s="19"/>
      <c r="H1301" s="19"/>
      <c r="I1301" s="12">
        <f t="shared" si="423"/>
        <v>0</v>
      </c>
      <c r="J1301" s="20" t="e">
        <f>E1301+#REF!</f>
        <v>#REF!</v>
      </c>
      <c r="K1301" s="26"/>
    </row>
    <row r="1302" spans="1:11" ht="24" hidden="1">
      <c r="A1302" s="17" t="s">
        <v>464</v>
      </c>
      <c r="B1302" s="18" t="s">
        <v>446</v>
      </c>
      <c r="C1302" s="18" t="s">
        <v>448</v>
      </c>
      <c r="D1302" s="80" t="s">
        <v>465</v>
      </c>
      <c r="E1302" s="18"/>
      <c r="F1302" s="18"/>
      <c r="G1302" s="19"/>
      <c r="H1302" s="19"/>
      <c r="I1302" s="12">
        <f t="shared" si="423"/>
        <v>0</v>
      </c>
      <c r="J1302" s="20"/>
      <c r="K1302" s="26"/>
    </row>
    <row r="1303" spans="1:11" ht="36" hidden="1">
      <c r="A1303" s="60" t="s">
        <v>208</v>
      </c>
      <c r="B1303" s="18" t="s">
        <v>446</v>
      </c>
      <c r="C1303" s="18" t="s">
        <v>448</v>
      </c>
      <c r="D1303" s="80" t="s">
        <v>465</v>
      </c>
      <c r="E1303" s="18" t="s">
        <v>209</v>
      </c>
      <c r="F1303" s="18"/>
      <c r="G1303" s="16">
        <f>G1304</f>
        <v>0</v>
      </c>
      <c r="H1303" s="16">
        <f>H1304</f>
        <v>0</v>
      </c>
      <c r="I1303" s="12">
        <f t="shared" si="423"/>
        <v>0</v>
      </c>
      <c r="J1303" s="12"/>
      <c r="K1303" s="26"/>
    </row>
    <row r="1304" spans="1:11" hidden="1">
      <c r="A1304" s="60" t="s">
        <v>210</v>
      </c>
      <c r="B1304" s="18" t="s">
        <v>446</v>
      </c>
      <c r="C1304" s="18" t="s">
        <v>448</v>
      </c>
      <c r="D1304" s="80" t="s">
        <v>465</v>
      </c>
      <c r="E1304" s="18" t="s">
        <v>435</v>
      </c>
      <c r="F1304" s="18"/>
      <c r="G1304" s="16">
        <f>G1305</f>
        <v>0</v>
      </c>
      <c r="H1304" s="16">
        <f>H1305</f>
        <v>0</v>
      </c>
      <c r="I1304" s="12">
        <f t="shared" si="423"/>
        <v>0</v>
      </c>
      <c r="J1304" s="12"/>
      <c r="K1304" s="26"/>
    </row>
    <row r="1305" spans="1:11" hidden="1">
      <c r="A1305" s="17" t="s">
        <v>16</v>
      </c>
      <c r="B1305" s="18" t="s">
        <v>446</v>
      </c>
      <c r="C1305" s="18" t="s">
        <v>448</v>
      </c>
      <c r="D1305" s="80" t="s">
        <v>465</v>
      </c>
      <c r="E1305" s="18" t="s">
        <v>435</v>
      </c>
      <c r="F1305" s="18" t="s">
        <v>17</v>
      </c>
      <c r="G1305" s="19"/>
      <c r="H1305" s="19"/>
      <c r="I1305" s="12">
        <f t="shared" si="423"/>
        <v>0</v>
      </c>
      <c r="J1305" s="12"/>
      <c r="K1305" s="26"/>
    </row>
    <row r="1306" spans="1:11" ht="48" hidden="1">
      <c r="A1306" s="13" t="s">
        <v>380</v>
      </c>
      <c r="B1306" s="18" t="s">
        <v>446</v>
      </c>
      <c r="C1306" s="18" t="s">
        <v>448</v>
      </c>
      <c r="D1306" s="80" t="s">
        <v>466</v>
      </c>
      <c r="E1306" s="18"/>
      <c r="F1306" s="18"/>
      <c r="G1306" s="16">
        <f t="shared" ref="G1306:H1308" si="431">G1307</f>
        <v>0</v>
      </c>
      <c r="H1306" s="16">
        <f t="shared" si="431"/>
        <v>0</v>
      </c>
      <c r="I1306" s="12">
        <f t="shared" si="423"/>
        <v>0</v>
      </c>
      <c r="J1306" s="20" t="e">
        <f>E1306+#REF!</f>
        <v>#REF!</v>
      </c>
      <c r="K1306" s="26"/>
    </row>
    <row r="1307" spans="1:11" ht="36" hidden="1">
      <c r="A1307" s="60" t="s">
        <v>208</v>
      </c>
      <c r="B1307" s="18" t="s">
        <v>446</v>
      </c>
      <c r="C1307" s="18" t="s">
        <v>448</v>
      </c>
      <c r="D1307" s="80" t="s">
        <v>466</v>
      </c>
      <c r="E1307" s="18" t="s">
        <v>209</v>
      </c>
      <c r="F1307" s="18"/>
      <c r="G1307" s="16">
        <f t="shared" si="431"/>
        <v>0</v>
      </c>
      <c r="H1307" s="16">
        <f t="shared" si="431"/>
        <v>0</v>
      </c>
      <c r="I1307" s="12">
        <f t="shared" si="423"/>
        <v>0</v>
      </c>
      <c r="J1307" s="20" t="e">
        <f>E1307+#REF!</f>
        <v>#REF!</v>
      </c>
      <c r="K1307" s="26"/>
    </row>
    <row r="1308" spans="1:11" hidden="1">
      <c r="A1308" s="60" t="s">
        <v>210</v>
      </c>
      <c r="B1308" s="18" t="s">
        <v>446</v>
      </c>
      <c r="C1308" s="18" t="s">
        <v>448</v>
      </c>
      <c r="D1308" s="80" t="s">
        <v>466</v>
      </c>
      <c r="E1308" s="18" t="s">
        <v>435</v>
      </c>
      <c r="F1308" s="18"/>
      <c r="G1308" s="16">
        <f t="shared" si="431"/>
        <v>0</v>
      </c>
      <c r="H1308" s="16">
        <f t="shared" si="431"/>
        <v>0</v>
      </c>
      <c r="I1308" s="12">
        <f t="shared" si="423"/>
        <v>0</v>
      </c>
      <c r="J1308" s="20" t="e">
        <f>E1308+#REF!</f>
        <v>#REF!</v>
      </c>
      <c r="K1308" s="26"/>
    </row>
    <row r="1309" spans="1:11" hidden="1">
      <c r="A1309" s="17" t="s">
        <v>18</v>
      </c>
      <c r="B1309" s="18" t="s">
        <v>446</v>
      </c>
      <c r="C1309" s="18" t="s">
        <v>448</v>
      </c>
      <c r="D1309" s="80" t="s">
        <v>466</v>
      </c>
      <c r="E1309" s="18" t="s">
        <v>435</v>
      </c>
      <c r="F1309" s="18" t="s">
        <v>10</v>
      </c>
      <c r="G1309" s="19"/>
      <c r="H1309" s="19"/>
      <c r="I1309" s="12">
        <f t="shared" si="423"/>
        <v>0</v>
      </c>
      <c r="J1309" s="20" t="e">
        <f>E1309+#REF!</f>
        <v>#REF!</v>
      </c>
      <c r="K1309" s="26"/>
    </row>
    <row r="1310" spans="1:11" ht="36" hidden="1" customHeight="1">
      <c r="A1310" s="60" t="s">
        <v>467</v>
      </c>
      <c r="B1310" s="18" t="s">
        <v>446</v>
      </c>
      <c r="C1310" s="18" t="s">
        <v>448</v>
      </c>
      <c r="D1310" s="80" t="s">
        <v>468</v>
      </c>
      <c r="E1310" s="18"/>
      <c r="F1310" s="18"/>
      <c r="G1310" s="19"/>
      <c r="H1310" s="19"/>
      <c r="I1310" s="12">
        <f t="shared" si="423"/>
        <v>0</v>
      </c>
      <c r="J1310" s="20"/>
      <c r="K1310" s="26"/>
    </row>
    <row r="1311" spans="1:11" ht="38.25" hidden="1" customHeight="1">
      <c r="A1311" s="60" t="s">
        <v>208</v>
      </c>
      <c r="B1311" s="18" t="s">
        <v>446</v>
      </c>
      <c r="C1311" s="18" t="s">
        <v>448</v>
      </c>
      <c r="D1311" s="80" t="s">
        <v>468</v>
      </c>
      <c r="E1311" s="18" t="s">
        <v>209</v>
      </c>
      <c r="F1311" s="18"/>
      <c r="G1311" s="19"/>
      <c r="H1311" s="19"/>
      <c r="I1311" s="12">
        <f t="shared" si="423"/>
        <v>0</v>
      </c>
      <c r="J1311" s="20"/>
      <c r="K1311" s="26"/>
    </row>
    <row r="1312" spans="1:11" hidden="1">
      <c r="A1312" s="60" t="s">
        <v>210</v>
      </c>
      <c r="B1312" s="18" t="s">
        <v>446</v>
      </c>
      <c r="C1312" s="18" t="s">
        <v>448</v>
      </c>
      <c r="D1312" s="80" t="s">
        <v>468</v>
      </c>
      <c r="E1312" s="18" t="s">
        <v>435</v>
      </c>
      <c r="F1312" s="18"/>
      <c r="G1312" s="19"/>
      <c r="H1312" s="19"/>
      <c r="I1312" s="12">
        <f t="shared" si="423"/>
        <v>0</v>
      </c>
      <c r="J1312" s="20"/>
      <c r="K1312" s="26"/>
    </row>
    <row r="1313" spans="1:11" hidden="1">
      <c r="A1313" s="17" t="s">
        <v>18</v>
      </c>
      <c r="B1313" s="18" t="s">
        <v>446</v>
      </c>
      <c r="C1313" s="18" t="s">
        <v>448</v>
      </c>
      <c r="D1313" s="86" t="s">
        <v>468</v>
      </c>
      <c r="E1313" s="18" t="s">
        <v>435</v>
      </c>
      <c r="F1313" s="18" t="s">
        <v>10</v>
      </c>
      <c r="G1313" s="76"/>
      <c r="H1313" s="76"/>
      <c r="I1313" s="12">
        <f t="shared" si="423"/>
        <v>0</v>
      </c>
      <c r="J1313" s="16"/>
      <c r="K1313" s="26"/>
    </row>
    <row r="1314" spans="1:11" ht="48" hidden="1">
      <c r="A1314" s="17" t="s">
        <v>469</v>
      </c>
      <c r="B1314" s="18" t="s">
        <v>446</v>
      </c>
      <c r="C1314" s="18" t="s">
        <v>448</v>
      </c>
      <c r="D1314" s="80" t="s">
        <v>470</v>
      </c>
      <c r="E1314" s="18"/>
      <c r="F1314" s="18"/>
      <c r="G1314" s="19"/>
      <c r="H1314" s="19"/>
      <c r="I1314" s="12">
        <f t="shared" si="423"/>
        <v>0</v>
      </c>
      <c r="J1314" s="20"/>
      <c r="K1314" s="26"/>
    </row>
    <row r="1315" spans="1:11" ht="36" hidden="1">
      <c r="A1315" s="60" t="s">
        <v>208</v>
      </c>
      <c r="B1315" s="18" t="s">
        <v>446</v>
      </c>
      <c r="C1315" s="18" t="s">
        <v>448</v>
      </c>
      <c r="D1315" s="80" t="s">
        <v>470</v>
      </c>
      <c r="E1315" s="18" t="s">
        <v>209</v>
      </c>
      <c r="F1315" s="18"/>
      <c r="G1315" s="19"/>
      <c r="H1315" s="19"/>
      <c r="I1315" s="12">
        <f t="shared" si="423"/>
        <v>0</v>
      </c>
      <c r="J1315" s="20"/>
      <c r="K1315" s="26"/>
    </row>
    <row r="1316" spans="1:11" hidden="1">
      <c r="A1316" s="60" t="s">
        <v>210</v>
      </c>
      <c r="B1316" s="18" t="s">
        <v>446</v>
      </c>
      <c r="C1316" s="18" t="s">
        <v>448</v>
      </c>
      <c r="D1316" s="80" t="s">
        <v>470</v>
      </c>
      <c r="E1316" s="18" t="s">
        <v>435</v>
      </c>
      <c r="F1316" s="18"/>
      <c r="G1316" s="19"/>
      <c r="H1316" s="19"/>
      <c r="I1316" s="12">
        <f t="shared" si="423"/>
        <v>0</v>
      </c>
      <c r="J1316" s="20"/>
      <c r="K1316" s="26"/>
    </row>
    <row r="1317" spans="1:11" hidden="1">
      <c r="A1317" s="17" t="s">
        <v>16</v>
      </c>
      <c r="B1317" s="18" t="s">
        <v>446</v>
      </c>
      <c r="C1317" s="18" t="s">
        <v>448</v>
      </c>
      <c r="D1317" s="80" t="s">
        <v>470</v>
      </c>
      <c r="E1317" s="18" t="s">
        <v>435</v>
      </c>
      <c r="F1317" s="18" t="s">
        <v>17</v>
      </c>
      <c r="G1317" s="19"/>
      <c r="H1317" s="19"/>
      <c r="I1317" s="12">
        <f t="shared" si="423"/>
        <v>0</v>
      </c>
      <c r="J1317" s="20"/>
      <c r="K1317" s="26"/>
    </row>
    <row r="1318" spans="1:11" ht="35.25" hidden="1" customHeight="1">
      <c r="A1318" s="60" t="s">
        <v>467</v>
      </c>
      <c r="B1318" s="14" t="s">
        <v>446</v>
      </c>
      <c r="C1318" s="14" t="s">
        <v>448</v>
      </c>
      <c r="D1318" s="80" t="s">
        <v>471</v>
      </c>
      <c r="E1318" s="18"/>
      <c r="F1318" s="18"/>
      <c r="G1318" s="19"/>
      <c r="H1318" s="19"/>
      <c r="I1318" s="12">
        <f t="shared" si="423"/>
        <v>0</v>
      </c>
      <c r="J1318" s="20"/>
      <c r="K1318" s="26"/>
    </row>
    <row r="1319" spans="1:11" ht="38.25" hidden="1" customHeight="1">
      <c r="A1319" s="60" t="s">
        <v>208</v>
      </c>
      <c r="B1319" s="18" t="s">
        <v>446</v>
      </c>
      <c r="C1319" s="18" t="s">
        <v>448</v>
      </c>
      <c r="D1319" s="80" t="s">
        <v>471</v>
      </c>
      <c r="E1319" s="18" t="s">
        <v>209</v>
      </c>
      <c r="F1319" s="18"/>
      <c r="G1319" s="19"/>
      <c r="H1319" s="19"/>
      <c r="I1319" s="12">
        <f t="shared" si="423"/>
        <v>0</v>
      </c>
      <c r="J1319" s="20"/>
      <c r="K1319" s="26"/>
    </row>
    <row r="1320" spans="1:11" hidden="1">
      <c r="A1320" s="60" t="s">
        <v>210</v>
      </c>
      <c r="B1320" s="18" t="s">
        <v>446</v>
      </c>
      <c r="C1320" s="18" t="s">
        <v>448</v>
      </c>
      <c r="D1320" s="80" t="s">
        <v>471</v>
      </c>
      <c r="E1320" s="18" t="s">
        <v>435</v>
      </c>
      <c r="F1320" s="18"/>
      <c r="G1320" s="19"/>
      <c r="H1320" s="19"/>
      <c r="I1320" s="12">
        <f t="shared" si="423"/>
        <v>0</v>
      </c>
      <c r="J1320" s="20"/>
      <c r="K1320" s="26"/>
    </row>
    <row r="1321" spans="1:11" hidden="1">
      <c r="A1321" s="17" t="s">
        <v>18</v>
      </c>
      <c r="B1321" s="18" t="s">
        <v>446</v>
      </c>
      <c r="C1321" s="18" t="s">
        <v>448</v>
      </c>
      <c r="D1321" s="86" t="s">
        <v>471</v>
      </c>
      <c r="E1321" s="18" t="s">
        <v>435</v>
      </c>
      <c r="F1321" s="18" t="s">
        <v>10</v>
      </c>
      <c r="G1321" s="19"/>
      <c r="H1321" s="19"/>
      <c r="I1321" s="12">
        <f t="shared" si="423"/>
        <v>0</v>
      </c>
      <c r="J1321" s="20"/>
      <c r="K1321" s="26"/>
    </row>
    <row r="1322" spans="1:11" ht="39" customHeight="1">
      <c r="A1322" s="74" t="s">
        <v>598</v>
      </c>
      <c r="B1322" s="18" t="s">
        <v>446</v>
      </c>
      <c r="C1322" s="18" t="s">
        <v>448</v>
      </c>
      <c r="D1322" s="80" t="s">
        <v>389</v>
      </c>
      <c r="E1322" s="18"/>
      <c r="F1322" s="18"/>
      <c r="G1322" s="16">
        <f t="shared" ref="G1322:K1326" si="432">G1323</f>
        <v>150</v>
      </c>
      <c r="H1322" s="16">
        <f t="shared" si="432"/>
        <v>0</v>
      </c>
      <c r="I1322" s="12">
        <f t="shared" si="423"/>
        <v>150</v>
      </c>
      <c r="J1322" s="16">
        <f t="shared" si="432"/>
        <v>150</v>
      </c>
      <c r="K1322" s="16">
        <f t="shared" si="432"/>
        <v>0</v>
      </c>
    </row>
    <row r="1323" spans="1:11" ht="51.75" customHeight="1">
      <c r="A1323" s="74" t="s">
        <v>599</v>
      </c>
      <c r="B1323" s="18" t="s">
        <v>446</v>
      </c>
      <c r="C1323" s="18" t="s">
        <v>448</v>
      </c>
      <c r="D1323" s="80" t="s">
        <v>472</v>
      </c>
      <c r="E1323" s="18"/>
      <c r="F1323" s="18"/>
      <c r="G1323" s="16">
        <f t="shared" si="432"/>
        <v>150</v>
      </c>
      <c r="H1323" s="16">
        <f t="shared" si="432"/>
        <v>0</v>
      </c>
      <c r="I1323" s="12">
        <f t="shared" si="423"/>
        <v>150</v>
      </c>
      <c r="J1323" s="16">
        <f t="shared" si="432"/>
        <v>150</v>
      </c>
      <c r="K1323" s="16">
        <f t="shared" si="432"/>
        <v>0</v>
      </c>
    </row>
    <row r="1324" spans="1:11" ht="15" customHeight="1">
      <c r="A1324" s="68" t="s">
        <v>473</v>
      </c>
      <c r="B1324" s="18" t="s">
        <v>446</v>
      </c>
      <c r="C1324" s="18" t="s">
        <v>448</v>
      </c>
      <c r="D1324" s="80" t="s">
        <v>472</v>
      </c>
      <c r="E1324" s="18"/>
      <c r="F1324" s="18"/>
      <c r="G1324" s="16">
        <f t="shared" si="432"/>
        <v>150</v>
      </c>
      <c r="H1324" s="16">
        <f t="shared" si="432"/>
        <v>0</v>
      </c>
      <c r="I1324" s="12">
        <f t="shared" si="423"/>
        <v>150</v>
      </c>
      <c r="J1324" s="16">
        <f t="shared" si="432"/>
        <v>150</v>
      </c>
      <c r="K1324" s="16">
        <f t="shared" si="432"/>
        <v>0</v>
      </c>
    </row>
    <row r="1325" spans="1:11" ht="28.5" customHeight="1">
      <c r="A1325" s="17" t="s">
        <v>44</v>
      </c>
      <c r="B1325" s="18" t="s">
        <v>446</v>
      </c>
      <c r="C1325" s="18" t="s">
        <v>448</v>
      </c>
      <c r="D1325" s="80" t="s">
        <v>472</v>
      </c>
      <c r="E1325" s="18" t="s">
        <v>45</v>
      </c>
      <c r="F1325" s="18"/>
      <c r="G1325" s="16">
        <f t="shared" si="432"/>
        <v>150</v>
      </c>
      <c r="H1325" s="16">
        <f t="shared" si="432"/>
        <v>0</v>
      </c>
      <c r="I1325" s="12">
        <f t="shared" si="423"/>
        <v>150</v>
      </c>
      <c r="J1325" s="16">
        <f t="shared" si="432"/>
        <v>150</v>
      </c>
      <c r="K1325" s="16">
        <f t="shared" si="432"/>
        <v>0</v>
      </c>
    </row>
    <row r="1326" spans="1:11" ht="39" customHeight="1">
      <c r="A1326" s="17" t="s">
        <v>46</v>
      </c>
      <c r="B1326" s="18" t="s">
        <v>446</v>
      </c>
      <c r="C1326" s="18" t="s">
        <v>448</v>
      </c>
      <c r="D1326" s="80" t="s">
        <v>472</v>
      </c>
      <c r="E1326" s="18" t="s">
        <v>53</v>
      </c>
      <c r="F1326" s="18"/>
      <c r="G1326" s="16">
        <f t="shared" si="432"/>
        <v>150</v>
      </c>
      <c r="H1326" s="16">
        <f t="shared" si="432"/>
        <v>0</v>
      </c>
      <c r="I1326" s="12">
        <f t="shared" ref="I1326:I1381" si="433">G1326+H1326</f>
        <v>150</v>
      </c>
      <c r="J1326" s="16">
        <f t="shared" si="432"/>
        <v>150</v>
      </c>
      <c r="K1326" s="16">
        <f t="shared" si="432"/>
        <v>0</v>
      </c>
    </row>
    <row r="1327" spans="1:11">
      <c r="A1327" s="17" t="s">
        <v>16</v>
      </c>
      <c r="B1327" s="18" t="s">
        <v>446</v>
      </c>
      <c r="C1327" s="18" t="s">
        <v>448</v>
      </c>
      <c r="D1327" s="80" t="s">
        <v>472</v>
      </c>
      <c r="E1327" s="18" t="s">
        <v>53</v>
      </c>
      <c r="F1327" s="18" t="s">
        <v>17</v>
      </c>
      <c r="G1327" s="19">
        <f>'[1]Бюджет 2025 г 1 чтение'!$H$1262</f>
        <v>150</v>
      </c>
      <c r="H1327" s="19"/>
      <c r="I1327" s="12">
        <f t="shared" si="433"/>
        <v>150</v>
      </c>
      <c r="J1327" s="20">
        <f>'[1]Бюджет 2025 г 1 чтение'!$I$1262</f>
        <v>150</v>
      </c>
      <c r="K1327" s="19">
        <f>'[1]Бюджет 2025 г 1 чтение'!$J$1262</f>
        <v>0</v>
      </c>
    </row>
    <row r="1328" spans="1:11" ht="72" hidden="1">
      <c r="A1328" s="17" t="s">
        <v>29</v>
      </c>
      <c r="B1328" s="18" t="s">
        <v>446</v>
      </c>
      <c r="C1328" s="18" t="s">
        <v>448</v>
      </c>
      <c r="D1328" s="80" t="s">
        <v>474</v>
      </c>
      <c r="E1328" s="18" t="s">
        <v>30</v>
      </c>
      <c r="F1328" s="18"/>
      <c r="G1328" s="16">
        <f>G1329</f>
        <v>0</v>
      </c>
      <c r="H1328" s="16">
        <f>H1329</f>
        <v>0</v>
      </c>
      <c r="I1328" s="12">
        <f t="shared" si="433"/>
        <v>0</v>
      </c>
      <c r="J1328" s="20"/>
      <c r="K1328" s="26"/>
    </row>
    <row r="1329" spans="1:11" ht="24" hidden="1">
      <c r="A1329" s="17" t="s">
        <v>143</v>
      </c>
      <c r="B1329" s="18" t="s">
        <v>446</v>
      </c>
      <c r="C1329" s="18" t="s">
        <v>448</v>
      </c>
      <c r="D1329" s="80" t="s">
        <v>474</v>
      </c>
      <c r="E1329" s="18" t="s">
        <v>144</v>
      </c>
      <c r="F1329" s="18"/>
      <c r="G1329" s="16">
        <f>G1330</f>
        <v>0</v>
      </c>
      <c r="H1329" s="16">
        <f>H1330</f>
        <v>0</v>
      </c>
      <c r="I1329" s="12">
        <f t="shared" si="433"/>
        <v>0</v>
      </c>
      <c r="J1329" s="20"/>
      <c r="K1329" s="26"/>
    </row>
    <row r="1330" spans="1:11" hidden="1">
      <c r="A1330" s="17" t="s">
        <v>16</v>
      </c>
      <c r="B1330" s="18" t="s">
        <v>446</v>
      </c>
      <c r="C1330" s="18" t="s">
        <v>448</v>
      </c>
      <c r="D1330" s="80" t="s">
        <v>474</v>
      </c>
      <c r="E1330" s="18" t="s">
        <v>144</v>
      </c>
      <c r="F1330" s="18" t="s">
        <v>17</v>
      </c>
      <c r="G1330" s="19"/>
      <c r="H1330" s="19"/>
      <c r="I1330" s="12">
        <f t="shared" si="433"/>
        <v>0</v>
      </c>
      <c r="J1330" s="20"/>
      <c r="K1330" s="26"/>
    </row>
    <row r="1331" spans="1:11">
      <c r="A1331" s="13" t="s">
        <v>475</v>
      </c>
      <c r="B1331" s="14" t="s">
        <v>446</v>
      </c>
      <c r="C1331" s="14" t="s">
        <v>476</v>
      </c>
      <c r="D1331" s="84"/>
      <c r="E1331" s="18"/>
      <c r="F1331" s="18"/>
      <c r="G1331" s="16">
        <f>G1332+G1344+G1337</f>
        <v>0</v>
      </c>
      <c r="H1331" s="16">
        <f>H1332+H1344+H1337</f>
        <v>0</v>
      </c>
      <c r="I1331" s="12">
        <f t="shared" si="433"/>
        <v>0</v>
      </c>
      <c r="J1331" s="16">
        <f>J1332+J1344+J1337</f>
        <v>0</v>
      </c>
      <c r="K1331" s="16">
        <f>K1332+K1344+K1337</f>
        <v>0</v>
      </c>
    </row>
    <row r="1332" spans="1:11" ht="25.5">
      <c r="A1332" s="23" t="s">
        <v>25</v>
      </c>
      <c r="B1332" s="18" t="s">
        <v>446</v>
      </c>
      <c r="C1332" s="18" t="s">
        <v>476</v>
      </c>
      <c r="D1332" s="80" t="s">
        <v>26</v>
      </c>
      <c r="E1332" s="18"/>
      <c r="F1332" s="18"/>
      <c r="G1332" s="19">
        <f t="shared" ref="G1332:H1335" si="434">G1333</f>
        <v>0</v>
      </c>
      <c r="H1332" s="19">
        <f t="shared" si="434"/>
        <v>0</v>
      </c>
      <c r="I1332" s="12">
        <f t="shared" si="433"/>
        <v>0</v>
      </c>
      <c r="J1332" s="19">
        <f t="shared" ref="J1332:K1335" si="435">J1333</f>
        <v>0</v>
      </c>
      <c r="K1332" s="19">
        <f t="shared" si="435"/>
        <v>0</v>
      </c>
    </row>
    <row r="1333" spans="1:11" ht="24" customHeight="1">
      <c r="A1333" s="74" t="s">
        <v>605</v>
      </c>
      <c r="B1333" s="18" t="s">
        <v>446</v>
      </c>
      <c r="C1333" s="18" t="s">
        <v>476</v>
      </c>
      <c r="D1333" s="79" t="s">
        <v>608</v>
      </c>
      <c r="E1333" s="18"/>
      <c r="F1333" s="18"/>
      <c r="G1333" s="19">
        <f t="shared" si="434"/>
        <v>0</v>
      </c>
      <c r="H1333" s="19">
        <f t="shared" si="434"/>
        <v>0</v>
      </c>
      <c r="I1333" s="12">
        <f t="shared" si="433"/>
        <v>0</v>
      </c>
      <c r="J1333" s="19">
        <f t="shared" si="435"/>
        <v>0</v>
      </c>
      <c r="K1333" s="19">
        <f t="shared" si="435"/>
        <v>0</v>
      </c>
    </row>
    <row r="1334" spans="1:11" ht="25.5">
      <c r="A1334" s="106" t="s">
        <v>44</v>
      </c>
      <c r="B1334" s="18" t="s">
        <v>446</v>
      </c>
      <c r="C1334" s="18" t="s">
        <v>476</v>
      </c>
      <c r="D1334" s="79" t="s">
        <v>608</v>
      </c>
      <c r="E1334" s="18" t="s">
        <v>45</v>
      </c>
      <c r="F1334" s="18"/>
      <c r="G1334" s="19">
        <f t="shared" si="434"/>
        <v>0</v>
      </c>
      <c r="H1334" s="19">
        <f t="shared" si="434"/>
        <v>0</v>
      </c>
      <c r="I1334" s="12">
        <f t="shared" si="433"/>
        <v>0</v>
      </c>
      <c r="J1334" s="19">
        <f t="shared" si="435"/>
        <v>0</v>
      </c>
      <c r="K1334" s="19">
        <f t="shared" si="435"/>
        <v>0</v>
      </c>
    </row>
    <row r="1335" spans="1:11" ht="15.75" customHeight="1">
      <c r="A1335" s="106" t="s">
        <v>46</v>
      </c>
      <c r="B1335" s="18" t="s">
        <v>446</v>
      </c>
      <c r="C1335" s="18" t="s">
        <v>476</v>
      </c>
      <c r="D1335" s="79" t="s">
        <v>608</v>
      </c>
      <c r="E1335" s="18" t="s">
        <v>53</v>
      </c>
      <c r="F1335" s="18"/>
      <c r="G1335" s="19">
        <f t="shared" si="434"/>
        <v>0</v>
      </c>
      <c r="H1335" s="19">
        <f t="shared" si="434"/>
        <v>0</v>
      </c>
      <c r="I1335" s="12">
        <f t="shared" si="433"/>
        <v>0</v>
      </c>
      <c r="J1335" s="19">
        <f t="shared" si="435"/>
        <v>0</v>
      </c>
      <c r="K1335" s="19">
        <f t="shared" si="435"/>
        <v>0</v>
      </c>
    </row>
    <row r="1336" spans="1:11">
      <c r="A1336" s="106" t="s">
        <v>110</v>
      </c>
      <c r="B1336" s="18" t="s">
        <v>446</v>
      </c>
      <c r="C1336" s="18" t="s">
        <v>476</v>
      </c>
      <c r="D1336" s="79" t="s">
        <v>608</v>
      </c>
      <c r="E1336" s="18" t="s">
        <v>53</v>
      </c>
      <c r="F1336" s="18" t="s">
        <v>10</v>
      </c>
      <c r="G1336" s="19"/>
      <c r="H1336" s="19"/>
      <c r="I1336" s="12">
        <f t="shared" si="433"/>
        <v>0</v>
      </c>
      <c r="J1336" s="20"/>
      <c r="K1336" s="26"/>
    </row>
    <row r="1337" spans="1:11" ht="38.25">
      <c r="A1337" s="48" t="s">
        <v>200</v>
      </c>
      <c r="B1337" s="18" t="s">
        <v>446</v>
      </c>
      <c r="C1337" s="18" t="s">
        <v>476</v>
      </c>
      <c r="D1337" s="24" t="s">
        <v>201</v>
      </c>
      <c r="E1337" s="18"/>
      <c r="F1337" s="18"/>
      <c r="G1337" s="16">
        <f t="shared" ref="G1337:J1342" si="436">G1338</f>
        <v>0</v>
      </c>
      <c r="H1337" s="16">
        <f t="shared" si="436"/>
        <v>0</v>
      </c>
      <c r="I1337" s="12">
        <f t="shared" si="433"/>
        <v>0</v>
      </c>
      <c r="J1337" s="16">
        <f t="shared" si="436"/>
        <v>0</v>
      </c>
      <c r="K1337" s="26"/>
    </row>
    <row r="1338" spans="1:11" ht="38.25">
      <c r="A1338" s="48" t="s">
        <v>298</v>
      </c>
      <c r="B1338" s="18" t="s">
        <v>446</v>
      </c>
      <c r="C1338" s="18" t="s">
        <v>476</v>
      </c>
      <c r="D1338" s="24" t="s">
        <v>299</v>
      </c>
      <c r="E1338" s="18"/>
      <c r="F1338" s="18"/>
      <c r="G1338" s="16">
        <f t="shared" si="436"/>
        <v>0</v>
      </c>
      <c r="H1338" s="16">
        <f t="shared" si="436"/>
        <v>0</v>
      </c>
      <c r="I1338" s="12">
        <f t="shared" si="433"/>
        <v>0</v>
      </c>
      <c r="J1338" s="16">
        <f t="shared" si="436"/>
        <v>0</v>
      </c>
      <c r="K1338" s="26"/>
    </row>
    <row r="1339" spans="1:11" ht="38.25">
      <c r="A1339" s="48" t="s">
        <v>478</v>
      </c>
      <c r="B1339" s="18" t="s">
        <v>446</v>
      </c>
      <c r="C1339" s="18" t="s">
        <v>476</v>
      </c>
      <c r="D1339" s="24" t="s">
        <v>479</v>
      </c>
      <c r="E1339" s="18"/>
      <c r="F1339" s="18"/>
      <c r="G1339" s="16">
        <f t="shared" si="436"/>
        <v>0</v>
      </c>
      <c r="H1339" s="16">
        <f t="shared" si="436"/>
        <v>0</v>
      </c>
      <c r="I1339" s="12">
        <f t="shared" si="433"/>
        <v>0</v>
      </c>
      <c r="J1339" s="16">
        <f t="shared" si="436"/>
        <v>0</v>
      </c>
      <c r="K1339" s="26"/>
    </row>
    <row r="1340" spans="1:11">
      <c r="A1340" s="48" t="s">
        <v>133</v>
      </c>
      <c r="B1340" s="18" t="s">
        <v>446</v>
      </c>
      <c r="C1340" s="18" t="s">
        <v>476</v>
      </c>
      <c r="D1340" s="24" t="s">
        <v>480</v>
      </c>
      <c r="E1340" s="18"/>
      <c r="F1340" s="18"/>
      <c r="G1340" s="16">
        <f t="shared" si="436"/>
        <v>0</v>
      </c>
      <c r="H1340" s="16">
        <f t="shared" si="436"/>
        <v>0</v>
      </c>
      <c r="I1340" s="12">
        <f t="shared" si="433"/>
        <v>0</v>
      </c>
      <c r="J1340" s="16">
        <f t="shared" si="436"/>
        <v>0</v>
      </c>
      <c r="K1340" s="26"/>
    </row>
    <row r="1341" spans="1:11" ht="51">
      <c r="A1341" s="45" t="s">
        <v>208</v>
      </c>
      <c r="B1341" s="18" t="s">
        <v>446</v>
      </c>
      <c r="C1341" s="18" t="s">
        <v>476</v>
      </c>
      <c r="D1341" s="24" t="s">
        <v>480</v>
      </c>
      <c r="E1341" s="18" t="s">
        <v>209</v>
      </c>
      <c r="F1341" s="18"/>
      <c r="G1341" s="16">
        <f t="shared" si="436"/>
        <v>0</v>
      </c>
      <c r="H1341" s="16">
        <f t="shared" si="436"/>
        <v>0</v>
      </c>
      <c r="I1341" s="12">
        <f t="shared" si="433"/>
        <v>0</v>
      </c>
      <c r="J1341" s="16">
        <f t="shared" si="436"/>
        <v>0</v>
      </c>
      <c r="K1341" s="26"/>
    </row>
    <row r="1342" spans="1:11">
      <c r="A1342" s="45" t="s">
        <v>210</v>
      </c>
      <c r="B1342" s="18" t="s">
        <v>446</v>
      </c>
      <c r="C1342" s="18" t="s">
        <v>476</v>
      </c>
      <c r="D1342" s="24" t="s">
        <v>480</v>
      </c>
      <c r="E1342" s="18" t="s">
        <v>435</v>
      </c>
      <c r="F1342" s="18"/>
      <c r="G1342" s="16">
        <f t="shared" si="436"/>
        <v>0</v>
      </c>
      <c r="H1342" s="16">
        <f t="shared" si="436"/>
        <v>0</v>
      </c>
      <c r="I1342" s="12">
        <f t="shared" si="433"/>
        <v>0</v>
      </c>
      <c r="J1342" s="16">
        <f t="shared" si="436"/>
        <v>0</v>
      </c>
      <c r="K1342" s="26"/>
    </row>
    <row r="1343" spans="1:11">
      <c r="A1343" s="23" t="s">
        <v>81</v>
      </c>
      <c r="B1343" s="18" t="s">
        <v>446</v>
      </c>
      <c r="C1343" s="18" t="s">
        <v>476</v>
      </c>
      <c r="D1343" s="24" t="s">
        <v>480</v>
      </c>
      <c r="E1343" s="18" t="s">
        <v>435</v>
      </c>
      <c r="F1343" s="18" t="s">
        <v>17</v>
      </c>
      <c r="G1343" s="19"/>
      <c r="H1343" s="19"/>
      <c r="I1343" s="12">
        <f t="shared" si="433"/>
        <v>0</v>
      </c>
      <c r="J1343" s="20"/>
      <c r="K1343" s="26"/>
    </row>
    <row r="1344" spans="1:11" ht="25.5" hidden="1">
      <c r="A1344" s="23" t="s">
        <v>25</v>
      </c>
      <c r="B1344" s="18" t="s">
        <v>446</v>
      </c>
      <c r="C1344" s="18" t="s">
        <v>476</v>
      </c>
      <c r="D1344" s="80" t="s">
        <v>481</v>
      </c>
      <c r="E1344" s="18"/>
      <c r="F1344" s="18"/>
      <c r="G1344" s="16">
        <f t="shared" ref="G1344:J1346" si="437">G1345</f>
        <v>0</v>
      </c>
      <c r="H1344" s="16">
        <f t="shared" si="437"/>
        <v>0</v>
      </c>
      <c r="I1344" s="12">
        <f t="shared" si="433"/>
        <v>0</v>
      </c>
      <c r="J1344" s="16">
        <f t="shared" si="437"/>
        <v>0</v>
      </c>
      <c r="K1344" s="26"/>
    </row>
    <row r="1345" spans="1:11" ht="25.5" hidden="1">
      <c r="A1345" s="48" t="s">
        <v>477</v>
      </c>
      <c r="B1345" s="18" t="s">
        <v>446</v>
      </c>
      <c r="C1345" s="18" t="s">
        <v>476</v>
      </c>
      <c r="D1345" s="30" t="s">
        <v>482</v>
      </c>
      <c r="E1345" s="18" t="s">
        <v>256</v>
      </c>
      <c r="F1345" s="18"/>
      <c r="G1345" s="16">
        <f t="shared" si="437"/>
        <v>0</v>
      </c>
      <c r="H1345" s="16">
        <f t="shared" si="437"/>
        <v>0</v>
      </c>
      <c r="I1345" s="12">
        <f t="shared" si="433"/>
        <v>0</v>
      </c>
      <c r="J1345" s="16">
        <f t="shared" si="437"/>
        <v>0</v>
      </c>
      <c r="K1345" s="26"/>
    </row>
    <row r="1346" spans="1:11" ht="38.25" hidden="1">
      <c r="A1346" s="177" t="s">
        <v>382</v>
      </c>
      <c r="B1346" s="18" t="s">
        <v>446</v>
      </c>
      <c r="C1346" s="18" t="s">
        <v>476</v>
      </c>
      <c r="D1346" s="30" t="s">
        <v>482</v>
      </c>
      <c r="E1346" s="18" t="s">
        <v>256</v>
      </c>
      <c r="F1346" s="18"/>
      <c r="G1346" s="16">
        <f t="shared" si="437"/>
        <v>0</v>
      </c>
      <c r="H1346" s="16">
        <f t="shared" si="437"/>
        <v>0</v>
      </c>
      <c r="I1346" s="12">
        <f t="shared" si="433"/>
        <v>0</v>
      </c>
      <c r="J1346" s="16">
        <f t="shared" si="437"/>
        <v>0</v>
      </c>
      <c r="K1346" s="26"/>
    </row>
    <row r="1347" spans="1:11" hidden="1">
      <c r="A1347" s="48" t="s">
        <v>18</v>
      </c>
      <c r="B1347" s="18" t="s">
        <v>446</v>
      </c>
      <c r="C1347" s="18" t="s">
        <v>476</v>
      </c>
      <c r="D1347" s="30" t="s">
        <v>482</v>
      </c>
      <c r="E1347" s="18" t="s">
        <v>256</v>
      </c>
      <c r="F1347" s="18" t="s">
        <v>10</v>
      </c>
      <c r="G1347" s="19"/>
      <c r="H1347" s="19"/>
      <c r="I1347" s="12">
        <f t="shared" si="433"/>
        <v>0</v>
      </c>
      <c r="J1347" s="20"/>
      <c r="K1347" s="26"/>
    </row>
    <row r="1348" spans="1:11" ht="60.75" customHeight="1">
      <c r="A1348" s="13" t="s">
        <v>483</v>
      </c>
      <c r="B1348" s="14" t="s">
        <v>484</v>
      </c>
      <c r="C1348" s="14"/>
      <c r="D1348" s="14" t="s">
        <v>485</v>
      </c>
      <c r="E1348" s="14"/>
      <c r="F1348" s="14"/>
      <c r="G1348" s="15">
        <f t="shared" ref="G1348:K1348" si="438">G1349+G1350</f>
        <v>4840.3</v>
      </c>
      <c r="H1348" s="15">
        <f t="shared" si="438"/>
        <v>0</v>
      </c>
      <c r="I1348" s="12">
        <f t="shared" si="433"/>
        <v>4840.3</v>
      </c>
      <c r="J1348" s="15">
        <f t="shared" si="438"/>
        <v>4520.2</v>
      </c>
      <c r="K1348" s="15">
        <f t="shared" si="438"/>
        <v>4520.2</v>
      </c>
    </row>
    <row r="1349" spans="1:11">
      <c r="A1349" s="13" t="s">
        <v>276</v>
      </c>
      <c r="B1349" s="14" t="s">
        <v>484</v>
      </c>
      <c r="C1349" s="14"/>
      <c r="D1349" s="14"/>
      <c r="E1349" s="14"/>
      <c r="F1349" s="14" t="s">
        <v>17</v>
      </c>
      <c r="G1349" s="15">
        <f t="shared" ref="G1349:K1349" si="439">G1363+G1368+G1372</f>
        <v>320.10000000000002</v>
      </c>
      <c r="H1349" s="15">
        <f t="shared" si="439"/>
        <v>0</v>
      </c>
      <c r="I1349" s="12">
        <f t="shared" si="433"/>
        <v>320.10000000000002</v>
      </c>
      <c r="J1349" s="15">
        <f t="shared" si="439"/>
        <v>0</v>
      </c>
      <c r="K1349" s="15">
        <f t="shared" si="439"/>
        <v>0</v>
      </c>
    </row>
    <row r="1350" spans="1:11">
      <c r="A1350" s="13" t="s">
        <v>18</v>
      </c>
      <c r="B1350" s="14" t="s">
        <v>484</v>
      </c>
      <c r="C1350" s="14"/>
      <c r="D1350" s="14"/>
      <c r="E1350" s="14"/>
      <c r="F1350" s="14" t="s">
        <v>10</v>
      </c>
      <c r="G1350" s="15">
        <f t="shared" ref="G1350:K1350" si="440">G1357+G1373</f>
        <v>4520.2</v>
      </c>
      <c r="H1350" s="15">
        <f t="shared" si="440"/>
        <v>0</v>
      </c>
      <c r="I1350" s="12">
        <f t="shared" si="433"/>
        <v>4520.2</v>
      </c>
      <c r="J1350" s="15">
        <f t="shared" si="440"/>
        <v>4520.2</v>
      </c>
      <c r="K1350" s="15">
        <f t="shared" si="440"/>
        <v>4520.2</v>
      </c>
    </row>
    <row r="1351" spans="1:11" ht="37.5" customHeight="1">
      <c r="A1351" s="13" t="s">
        <v>486</v>
      </c>
      <c r="B1351" s="14" t="s">
        <v>484</v>
      </c>
      <c r="C1351" s="14" t="s">
        <v>487</v>
      </c>
      <c r="D1351" s="14"/>
      <c r="E1351" s="14"/>
      <c r="F1351" s="18"/>
      <c r="G1351" s="15">
        <f t="shared" ref="G1351:K1356" si="441">G1352</f>
        <v>4520.2</v>
      </c>
      <c r="H1351" s="15">
        <f t="shared" si="441"/>
        <v>0</v>
      </c>
      <c r="I1351" s="12">
        <f t="shared" si="433"/>
        <v>4520.2</v>
      </c>
      <c r="J1351" s="15">
        <f t="shared" si="441"/>
        <v>4520.2</v>
      </c>
      <c r="K1351" s="15">
        <f t="shared" si="441"/>
        <v>4520.2</v>
      </c>
    </row>
    <row r="1352" spans="1:11" ht="25.5" customHeight="1">
      <c r="A1352" s="17" t="s">
        <v>25</v>
      </c>
      <c r="B1352" s="18" t="s">
        <v>484</v>
      </c>
      <c r="C1352" s="18" t="s">
        <v>487</v>
      </c>
      <c r="D1352" s="18" t="s">
        <v>26</v>
      </c>
      <c r="E1352" s="18"/>
      <c r="F1352" s="34"/>
      <c r="G1352" s="16">
        <f t="shared" si="441"/>
        <v>4520.2</v>
      </c>
      <c r="H1352" s="16">
        <f t="shared" si="441"/>
        <v>0</v>
      </c>
      <c r="I1352" s="12">
        <f t="shared" si="433"/>
        <v>4520.2</v>
      </c>
      <c r="J1352" s="16">
        <f t="shared" si="441"/>
        <v>4520.2</v>
      </c>
      <c r="K1352" s="16">
        <f t="shared" si="441"/>
        <v>4520.2</v>
      </c>
    </row>
    <row r="1353" spans="1:11" ht="17.25" customHeight="1">
      <c r="A1353" s="17" t="s">
        <v>488</v>
      </c>
      <c r="B1353" s="18" t="s">
        <v>484</v>
      </c>
      <c r="C1353" s="18" t="s">
        <v>487</v>
      </c>
      <c r="D1353" s="30" t="s">
        <v>26</v>
      </c>
      <c r="E1353" s="18"/>
      <c r="F1353" s="34"/>
      <c r="G1353" s="16">
        <f t="shared" si="441"/>
        <v>4520.2</v>
      </c>
      <c r="H1353" s="16">
        <f t="shared" si="441"/>
        <v>0</v>
      </c>
      <c r="I1353" s="12">
        <f t="shared" si="433"/>
        <v>4520.2</v>
      </c>
      <c r="J1353" s="16">
        <f t="shared" si="441"/>
        <v>4520.2</v>
      </c>
      <c r="K1353" s="16">
        <f t="shared" si="441"/>
        <v>4520.2</v>
      </c>
    </row>
    <row r="1354" spans="1:11" ht="36">
      <c r="A1354" s="17" t="s">
        <v>489</v>
      </c>
      <c r="B1354" s="18" t="s">
        <v>484</v>
      </c>
      <c r="C1354" s="18" t="s">
        <v>487</v>
      </c>
      <c r="D1354" s="30" t="s">
        <v>26</v>
      </c>
      <c r="E1354" s="18"/>
      <c r="F1354" s="18"/>
      <c r="G1354" s="16">
        <f t="shared" si="441"/>
        <v>4520.2</v>
      </c>
      <c r="H1354" s="16">
        <f t="shared" si="441"/>
        <v>0</v>
      </c>
      <c r="I1354" s="12">
        <f t="shared" si="433"/>
        <v>4520.2</v>
      </c>
      <c r="J1354" s="16">
        <f t="shared" si="441"/>
        <v>4520.2</v>
      </c>
      <c r="K1354" s="16">
        <f t="shared" si="441"/>
        <v>4520.2</v>
      </c>
    </row>
    <row r="1355" spans="1:11" ht="26.25" customHeight="1">
      <c r="A1355" s="17" t="s">
        <v>490</v>
      </c>
      <c r="B1355" s="18" t="s">
        <v>484</v>
      </c>
      <c r="C1355" s="18" t="s">
        <v>487</v>
      </c>
      <c r="D1355" s="30" t="s">
        <v>491</v>
      </c>
      <c r="E1355" s="18"/>
      <c r="F1355" s="18"/>
      <c r="G1355" s="16">
        <f t="shared" si="441"/>
        <v>4520.2</v>
      </c>
      <c r="H1355" s="16">
        <f t="shared" si="441"/>
        <v>0</v>
      </c>
      <c r="I1355" s="12">
        <f t="shared" si="433"/>
        <v>4520.2</v>
      </c>
      <c r="J1355" s="16">
        <f t="shared" si="441"/>
        <v>4520.2</v>
      </c>
      <c r="K1355" s="16">
        <f t="shared" si="441"/>
        <v>4520.2</v>
      </c>
    </row>
    <row r="1356" spans="1:11">
      <c r="A1356" s="26" t="s">
        <v>122</v>
      </c>
      <c r="B1356" s="18" t="s">
        <v>484</v>
      </c>
      <c r="C1356" s="18" t="s">
        <v>487</v>
      </c>
      <c r="D1356" s="30" t="s">
        <v>491</v>
      </c>
      <c r="E1356" s="18" t="s">
        <v>492</v>
      </c>
      <c r="F1356" s="18"/>
      <c r="G1356" s="16">
        <f t="shared" si="441"/>
        <v>4520.2</v>
      </c>
      <c r="H1356" s="16">
        <f t="shared" si="441"/>
        <v>0</v>
      </c>
      <c r="I1356" s="12">
        <f t="shared" si="433"/>
        <v>4520.2</v>
      </c>
      <c r="J1356" s="16">
        <f t="shared" si="441"/>
        <v>4520.2</v>
      </c>
      <c r="K1356" s="16">
        <f t="shared" si="441"/>
        <v>4520.2</v>
      </c>
    </row>
    <row r="1357" spans="1:11">
      <c r="A1357" s="17" t="s">
        <v>18</v>
      </c>
      <c r="B1357" s="18" t="s">
        <v>484</v>
      </c>
      <c r="C1357" s="18" t="s">
        <v>487</v>
      </c>
      <c r="D1357" s="30" t="s">
        <v>491</v>
      </c>
      <c r="E1357" s="18" t="s">
        <v>492</v>
      </c>
      <c r="F1357" s="18" t="s">
        <v>10</v>
      </c>
      <c r="G1357" s="64">
        <f>'[3]Бюджет 2025 г 2 чтение'!$H$687</f>
        <v>4520.2</v>
      </c>
      <c r="H1357" s="64"/>
      <c r="I1357" s="12">
        <f t="shared" si="433"/>
        <v>4520.2</v>
      </c>
      <c r="J1357" s="22">
        <f>'[3]Бюджет 2025 г 2 чтение'!$I$687</f>
        <v>4520.2</v>
      </c>
      <c r="K1357" s="22">
        <f>'[3]Бюджет 2025 г 2 чтение'!$J$687</f>
        <v>4520.2</v>
      </c>
    </row>
    <row r="1358" spans="1:11">
      <c r="A1358" s="87" t="s">
        <v>493</v>
      </c>
      <c r="B1358" s="14" t="s">
        <v>484</v>
      </c>
      <c r="C1358" s="14" t="s">
        <v>494</v>
      </c>
      <c r="D1358" s="14"/>
      <c r="E1358" s="14"/>
      <c r="F1358" s="88"/>
      <c r="G1358" s="89">
        <f t="shared" ref="G1358:J1362" si="442">G1359</f>
        <v>0</v>
      </c>
      <c r="H1358" s="89">
        <f t="shared" si="442"/>
        <v>0</v>
      </c>
      <c r="I1358" s="12">
        <f t="shared" si="433"/>
        <v>0</v>
      </c>
      <c r="J1358" s="89">
        <f t="shared" si="442"/>
        <v>0</v>
      </c>
      <c r="K1358" s="26"/>
    </row>
    <row r="1359" spans="1:11" ht="24">
      <c r="A1359" s="87" t="s">
        <v>25</v>
      </c>
      <c r="B1359" s="14" t="s">
        <v>484</v>
      </c>
      <c r="C1359" s="14" t="s">
        <v>494</v>
      </c>
      <c r="D1359" s="14" t="s">
        <v>26</v>
      </c>
      <c r="E1359" s="14"/>
      <c r="F1359" s="88"/>
      <c r="G1359" s="90">
        <f t="shared" si="442"/>
        <v>0</v>
      </c>
      <c r="H1359" s="90">
        <f t="shared" si="442"/>
        <v>0</v>
      </c>
      <c r="I1359" s="12">
        <f t="shared" si="433"/>
        <v>0</v>
      </c>
      <c r="J1359" s="90">
        <f t="shared" si="442"/>
        <v>0</v>
      </c>
      <c r="K1359" s="26"/>
    </row>
    <row r="1360" spans="1:11" ht="24">
      <c r="A1360" s="91" t="s">
        <v>495</v>
      </c>
      <c r="B1360" s="18" t="s">
        <v>484</v>
      </c>
      <c r="C1360" s="18" t="s">
        <v>494</v>
      </c>
      <c r="D1360" s="30" t="s">
        <v>496</v>
      </c>
      <c r="E1360" s="18"/>
      <c r="F1360" s="92"/>
      <c r="G1360" s="90">
        <f t="shared" si="442"/>
        <v>0</v>
      </c>
      <c r="H1360" s="90">
        <f t="shared" si="442"/>
        <v>0</v>
      </c>
      <c r="I1360" s="12">
        <f t="shared" si="433"/>
        <v>0</v>
      </c>
      <c r="J1360" s="90">
        <f t="shared" si="442"/>
        <v>0</v>
      </c>
      <c r="K1360" s="26"/>
    </row>
    <row r="1361" spans="1:11">
      <c r="A1361" s="91" t="s">
        <v>122</v>
      </c>
      <c r="B1361" s="18" t="s">
        <v>484</v>
      </c>
      <c r="C1361" s="18" t="s">
        <v>494</v>
      </c>
      <c r="D1361" s="30" t="s">
        <v>496</v>
      </c>
      <c r="E1361" s="18" t="s">
        <v>123</v>
      </c>
      <c r="F1361" s="92"/>
      <c r="G1361" s="90">
        <f t="shared" si="442"/>
        <v>0</v>
      </c>
      <c r="H1361" s="90">
        <f t="shared" si="442"/>
        <v>0</v>
      </c>
      <c r="I1361" s="12">
        <f t="shared" si="433"/>
        <v>0</v>
      </c>
      <c r="J1361" s="90">
        <f t="shared" si="442"/>
        <v>0</v>
      </c>
      <c r="K1361" s="26"/>
    </row>
    <row r="1362" spans="1:11">
      <c r="A1362" s="91" t="s">
        <v>497</v>
      </c>
      <c r="B1362" s="18" t="s">
        <v>484</v>
      </c>
      <c r="C1362" s="18" t="s">
        <v>494</v>
      </c>
      <c r="D1362" s="30" t="s">
        <v>496</v>
      </c>
      <c r="E1362" s="18" t="s">
        <v>492</v>
      </c>
      <c r="F1362" s="93"/>
      <c r="G1362" s="90">
        <f t="shared" si="442"/>
        <v>0</v>
      </c>
      <c r="H1362" s="90">
        <f t="shared" si="442"/>
        <v>0</v>
      </c>
      <c r="I1362" s="12">
        <f t="shared" si="433"/>
        <v>0</v>
      </c>
      <c r="J1362" s="90">
        <f t="shared" si="442"/>
        <v>0</v>
      </c>
      <c r="K1362" s="26"/>
    </row>
    <row r="1363" spans="1:11">
      <c r="A1363" s="94" t="s">
        <v>16</v>
      </c>
      <c r="B1363" s="18" t="s">
        <v>484</v>
      </c>
      <c r="C1363" s="18" t="s">
        <v>494</v>
      </c>
      <c r="D1363" s="30" t="s">
        <v>496</v>
      </c>
      <c r="E1363" s="18" t="s">
        <v>492</v>
      </c>
      <c r="F1363" s="92" t="s">
        <v>17</v>
      </c>
      <c r="G1363" s="19"/>
      <c r="H1363" s="19"/>
      <c r="I1363" s="12">
        <f t="shared" si="433"/>
        <v>0</v>
      </c>
      <c r="J1363" s="20"/>
      <c r="K1363" s="26"/>
    </row>
    <row r="1364" spans="1:11" s="50" customFormat="1" ht="41.25" customHeight="1">
      <c r="A1364" s="98" t="s">
        <v>498</v>
      </c>
      <c r="B1364" s="14" t="s">
        <v>484</v>
      </c>
      <c r="C1364" s="28" t="s">
        <v>499</v>
      </c>
      <c r="D1364" s="112"/>
      <c r="E1364" s="112"/>
      <c r="F1364" s="112"/>
      <c r="G1364" s="212">
        <f t="shared" ref="G1364:K1364" si="443">G1365+G1369</f>
        <v>320.10000000000002</v>
      </c>
      <c r="H1364" s="212">
        <f t="shared" si="443"/>
        <v>0</v>
      </c>
      <c r="I1364" s="12">
        <f t="shared" si="433"/>
        <v>320.10000000000002</v>
      </c>
      <c r="J1364" s="97">
        <f t="shared" si="443"/>
        <v>0</v>
      </c>
      <c r="K1364" s="97">
        <f t="shared" si="443"/>
        <v>0</v>
      </c>
    </row>
    <row r="1365" spans="1:11" s="50" customFormat="1" ht="38.25">
      <c r="A1365" s="48" t="s">
        <v>82</v>
      </c>
      <c r="B1365" s="18" t="s">
        <v>484</v>
      </c>
      <c r="C1365" s="24" t="s">
        <v>499</v>
      </c>
      <c r="D1365" s="37" t="s">
        <v>84</v>
      </c>
      <c r="E1365" s="55"/>
      <c r="F1365" s="55"/>
      <c r="G1365" s="97">
        <f t="shared" ref="G1365:J1367" si="444">G1366</f>
        <v>0</v>
      </c>
      <c r="H1365" s="97">
        <f t="shared" si="444"/>
        <v>0</v>
      </c>
      <c r="I1365" s="12">
        <f t="shared" si="433"/>
        <v>0</v>
      </c>
      <c r="J1365" s="97">
        <f t="shared" si="444"/>
        <v>0</v>
      </c>
      <c r="K1365" s="26"/>
    </row>
    <row r="1366" spans="1:11" s="50" customFormat="1">
      <c r="A1366" s="45" t="s">
        <v>122</v>
      </c>
      <c r="B1366" s="18" t="s">
        <v>484</v>
      </c>
      <c r="C1366" s="24" t="s">
        <v>499</v>
      </c>
      <c r="D1366" s="37" t="s">
        <v>84</v>
      </c>
      <c r="E1366" s="55" t="s">
        <v>123</v>
      </c>
      <c r="F1366" s="55"/>
      <c r="G1366" s="97">
        <f t="shared" si="444"/>
        <v>0</v>
      </c>
      <c r="H1366" s="97">
        <f t="shared" si="444"/>
        <v>0</v>
      </c>
      <c r="I1366" s="12">
        <f t="shared" si="433"/>
        <v>0</v>
      </c>
      <c r="J1366" s="97">
        <f t="shared" si="444"/>
        <v>0</v>
      </c>
      <c r="K1366" s="26"/>
    </row>
    <row r="1367" spans="1:11" s="50" customFormat="1">
      <c r="A1367" s="45" t="s">
        <v>161</v>
      </c>
      <c r="B1367" s="18" t="s">
        <v>484</v>
      </c>
      <c r="C1367" s="24" t="s">
        <v>499</v>
      </c>
      <c r="D1367" s="37" t="s">
        <v>84</v>
      </c>
      <c r="E1367" s="55" t="s">
        <v>162</v>
      </c>
      <c r="F1367" s="55"/>
      <c r="G1367" s="97">
        <f t="shared" si="444"/>
        <v>0</v>
      </c>
      <c r="H1367" s="97">
        <f t="shared" si="444"/>
        <v>0</v>
      </c>
      <c r="I1367" s="12">
        <f t="shared" si="433"/>
        <v>0</v>
      </c>
      <c r="J1367" s="97">
        <f t="shared" si="444"/>
        <v>0</v>
      </c>
      <c r="K1367" s="26"/>
    </row>
    <row r="1368" spans="1:11" s="50" customFormat="1">
      <c r="A1368" s="23" t="s">
        <v>16</v>
      </c>
      <c r="B1368" s="18" t="s">
        <v>484</v>
      </c>
      <c r="C1368" s="24" t="s">
        <v>499</v>
      </c>
      <c r="D1368" s="37" t="s">
        <v>84</v>
      </c>
      <c r="E1368" s="55" t="s">
        <v>162</v>
      </c>
      <c r="F1368" s="55" t="s">
        <v>17</v>
      </c>
      <c r="G1368" s="22"/>
      <c r="H1368" s="22"/>
      <c r="I1368" s="12">
        <f t="shared" si="433"/>
        <v>0</v>
      </c>
      <c r="J1368" s="21"/>
      <c r="K1368" s="26"/>
    </row>
    <row r="1369" spans="1:11" s="50" customFormat="1">
      <c r="A1369" s="98" t="s">
        <v>500</v>
      </c>
      <c r="B1369" s="18" t="s">
        <v>484</v>
      </c>
      <c r="C1369" s="24" t="s">
        <v>499</v>
      </c>
      <c r="D1369" s="37" t="s">
        <v>501</v>
      </c>
      <c r="E1369" s="55"/>
      <c r="F1369" s="55"/>
      <c r="G1369" s="97">
        <f t="shared" ref="G1369:K1370" si="445">G1370</f>
        <v>320.10000000000002</v>
      </c>
      <c r="H1369" s="97">
        <f t="shared" si="445"/>
        <v>0</v>
      </c>
      <c r="I1369" s="12">
        <f t="shared" si="433"/>
        <v>320.10000000000002</v>
      </c>
      <c r="J1369" s="97">
        <f t="shared" si="445"/>
        <v>0</v>
      </c>
      <c r="K1369" s="97">
        <f t="shared" si="445"/>
        <v>0</v>
      </c>
    </row>
    <row r="1370" spans="1:11" s="50" customFormat="1">
      <c r="A1370" s="45" t="s">
        <v>122</v>
      </c>
      <c r="B1370" s="18" t="s">
        <v>484</v>
      </c>
      <c r="C1370" s="24" t="s">
        <v>499</v>
      </c>
      <c r="D1370" s="37" t="s">
        <v>501</v>
      </c>
      <c r="E1370" s="55" t="s">
        <v>123</v>
      </c>
      <c r="F1370" s="55"/>
      <c r="G1370" s="97">
        <f t="shared" si="445"/>
        <v>320.10000000000002</v>
      </c>
      <c r="H1370" s="97">
        <f t="shared" si="445"/>
        <v>0</v>
      </c>
      <c r="I1370" s="12">
        <f t="shared" si="433"/>
        <v>320.10000000000002</v>
      </c>
      <c r="J1370" s="97">
        <f t="shared" si="445"/>
        <v>0</v>
      </c>
      <c r="K1370" s="97">
        <f t="shared" si="445"/>
        <v>0</v>
      </c>
    </row>
    <row r="1371" spans="1:11" s="50" customFormat="1">
      <c r="A1371" s="45" t="s">
        <v>161</v>
      </c>
      <c r="B1371" s="18" t="s">
        <v>484</v>
      </c>
      <c r="C1371" s="24" t="s">
        <v>499</v>
      </c>
      <c r="D1371" s="37" t="s">
        <v>501</v>
      </c>
      <c r="E1371" s="55" t="s">
        <v>162</v>
      </c>
      <c r="F1371" s="55"/>
      <c r="G1371" s="97">
        <f t="shared" ref="G1371:K1371" si="446">G1372+G1373</f>
        <v>320.10000000000002</v>
      </c>
      <c r="H1371" s="97">
        <f t="shared" si="446"/>
        <v>0</v>
      </c>
      <c r="I1371" s="12">
        <f t="shared" si="433"/>
        <v>320.10000000000002</v>
      </c>
      <c r="J1371" s="97">
        <f t="shared" si="446"/>
        <v>0</v>
      </c>
      <c r="K1371" s="97">
        <f t="shared" si="446"/>
        <v>0</v>
      </c>
    </row>
    <row r="1372" spans="1:11" s="50" customFormat="1">
      <c r="A1372" s="23" t="s">
        <v>16</v>
      </c>
      <c r="B1372" s="18" t="s">
        <v>484</v>
      </c>
      <c r="C1372" s="24" t="s">
        <v>499</v>
      </c>
      <c r="D1372" s="37" t="s">
        <v>501</v>
      </c>
      <c r="E1372" s="55" t="s">
        <v>162</v>
      </c>
      <c r="F1372" s="55" t="s">
        <v>17</v>
      </c>
      <c r="G1372" s="22">
        <v>320.10000000000002</v>
      </c>
      <c r="H1372" s="22">
        <v>0</v>
      </c>
      <c r="I1372" s="12">
        <f t="shared" si="433"/>
        <v>320.10000000000002</v>
      </c>
      <c r="J1372" s="22"/>
      <c r="K1372" s="26"/>
    </row>
    <row r="1373" spans="1:11" s="50" customFormat="1">
      <c r="A1373" s="23" t="s">
        <v>18</v>
      </c>
      <c r="B1373" s="18" t="s">
        <v>484</v>
      </c>
      <c r="C1373" s="24" t="s">
        <v>499</v>
      </c>
      <c r="D1373" s="37" t="s">
        <v>501</v>
      </c>
      <c r="E1373" s="55" t="s">
        <v>162</v>
      </c>
      <c r="F1373" s="55" t="s">
        <v>10</v>
      </c>
      <c r="G1373" s="21"/>
      <c r="H1373" s="21"/>
      <c r="I1373" s="12">
        <f t="shared" si="433"/>
        <v>0</v>
      </c>
      <c r="J1373" s="21"/>
      <c r="K1373" s="26"/>
    </row>
    <row r="1374" spans="1:11" ht="14.25" customHeight="1">
      <c r="A1374" s="67" t="s">
        <v>502</v>
      </c>
      <c r="B1374" s="101" t="s">
        <v>503</v>
      </c>
      <c r="C1374" s="55" t="s">
        <v>504</v>
      </c>
      <c r="D1374" s="55"/>
      <c r="E1374" s="55"/>
      <c r="F1374" s="55"/>
      <c r="G1374" s="97">
        <f t="shared" ref="G1374:K1380" si="447">G1375</f>
        <v>0</v>
      </c>
      <c r="H1374" s="97">
        <f t="shared" si="447"/>
        <v>0</v>
      </c>
      <c r="I1374" s="12">
        <f t="shared" si="433"/>
        <v>0</v>
      </c>
      <c r="J1374" s="97">
        <f t="shared" si="447"/>
        <v>4205.1000000000004</v>
      </c>
      <c r="K1374" s="97">
        <f t="shared" si="447"/>
        <v>9000</v>
      </c>
    </row>
    <row r="1375" spans="1:11">
      <c r="A1375" s="13" t="s">
        <v>276</v>
      </c>
      <c r="B1375" s="101" t="s">
        <v>503</v>
      </c>
      <c r="C1375" s="55" t="s">
        <v>504</v>
      </c>
      <c r="D1375" s="55"/>
      <c r="E1375" s="55"/>
      <c r="F1375" s="55" t="s">
        <v>17</v>
      </c>
      <c r="G1375" s="97">
        <f t="shared" si="447"/>
        <v>0</v>
      </c>
      <c r="H1375" s="97"/>
      <c r="I1375" s="12">
        <f t="shared" si="433"/>
        <v>0</v>
      </c>
      <c r="J1375" s="97">
        <f t="shared" si="447"/>
        <v>4205.1000000000004</v>
      </c>
      <c r="K1375" s="97">
        <f t="shared" si="447"/>
        <v>9000</v>
      </c>
    </row>
    <row r="1376" spans="1:11">
      <c r="A1376" s="21" t="s">
        <v>505</v>
      </c>
      <c r="B1376" s="101" t="s">
        <v>503</v>
      </c>
      <c r="C1376" s="55" t="s">
        <v>504</v>
      </c>
      <c r="D1376" s="55"/>
      <c r="E1376" s="55"/>
      <c r="F1376" s="55"/>
      <c r="G1376" s="97">
        <f t="shared" si="447"/>
        <v>0</v>
      </c>
      <c r="H1376" s="97">
        <f t="shared" si="447"/>
        <v>0</v>
      </c>
      <c r="I1376" s="12">
        <f t="shared" si="433"/>
        <v>0</v>
      </c>
      <c r="J1376" s="97">
        <f t="shared" si="447"/>
        <v>4205.1000000000004</v>
      </c>
      <c r="K1376" s="97">
        <f t="shared" si="447"/>
        <v>9000</v>
      </c>
    </row>
    <row r="1377" spans="1:11" ht="26.25" customHeight="1">
      <c r="A1377" s="17" t="s">
        <v>25</v>
      </c>
      <c r="B1377" s="101" t="s">
        <v>503</v>
      </c>
      <c r="C1377" s="55" t="s">
        <v>504</v>
      </c>
      <c r="D1377" s="55" t="s">
        <v>26</v>
      </c>
      <c r="E1377" s="55"/>
      <c r="F1377" s="55"/>
      <c r="G1377" s="97">
        <f t="shared" si="447"/>
        <v>0</v>
      </c>
      <c r="H1377" s="97">
        <f t="shared" si="447"/>
        <v>0</v>
      </c>
      <c r="I1377" s="12">
        <f t="shared" si="433"/>
        <v>0</v>
      </c>
      <c r="J1377" s="97">
        <f t="shared" si="447"/>
        <v>4205.1000000000004</v>
      </c>
      <c r="K1377" s="97">
        <f t="shared" si="447"/>
        <v>9000</v>
      </c>
    </row>
    <row r="1378" spans="1:11">
      <c r="A1378" s="21" t="s">
        <v>505</v>
      </c>
      <c r="B1378" s="101" t="s">
        <v>503</v>
      </c>
      <c r="C1378" s="55" t="s">
        <v>504</v>
      </c>
      <c r="D1378" s="100">
        <v>6500099990</v>
      </c>
      <c r="E1378" s="55"/>
      <c r="F1378" s="55"/>
      <c r="G1378" s="97">
        <f t="shared" si="447"/>
        <v>0</v>
      </c>
      <c r="H1378" s="97">
        <f t="shared" si="447"/>
        <v>0</v>
      </c>
      <c r="I1378" s="12">
        <f t="shared" si="433"/>
        <v>0</v>
      </c>
      <c r="J1378" s="97">
        <f t="shared" si="447"/>
        <v>4205.1000000000004</v>
      </c>
      <c r="K1378" s="97">
        <f t="shared" si="447"/>
        <v>9000</v>
      </c>
    </row>
    <row r="1379" spans="1:11">
      <c r="A1379" s="21" t="s">
        <v>56</v>
      </c>
      <c r="B1379" s="101" t="s">
        <v>503</v>
      </c>
      <c r="C1379" s="55" t="s">
        <v>504</v>
      </c>
      <c r="D1379" s="100">
        <v>6500099990</v>
      </c>
      <c r="E1379" s="55" t="s">
        <v>57</v>
      </c>
      <c r="F1379" s="55"/>
      <c r="G1379" s="97">
        <f t="shared" si="447"/>
        <v>0</v>
      </c>
      <c r="H1379" s="97">
        <f t="shared" si="447"/>
        <v>0</v>
      </c>
      <c r="I1379" s="12">
        <f t="shared" si="433"/>
        <v>0</v>
      </c>
      <c r="J1379" s="97">
        <f t="shared" si="447"/>
        <v>4205.1000000000004</v>
      </c>
      <c r="K1379" s="97">
        <f t="shared" si="447"/>
        <v>9000</v>
      </c>
    </row>
    <row r="1380" spans="1:11">
      <c r="A1380" s="101" t="s">
        <v>65</v>
      </c>
      <c r="B1380" s="101" t="s">
        <v>503</v>
      </c>
      <c r="C1380" s="55" t="s">
        <v>504</v>
      </c>
      <c r="D1380" s="100">
        <v>6500099990</v>
      </c>
      <c r="E1380" s="55" t="s">
        <v>66</v>
      </c>
      <c r="F1380" s="55"/>
      <c r="G1380" s="97">
        <f t="shared" si="447"/>
        <v>0</v>
      </c>
      <c r="H1380" s="97">
        <f t="shared" si="447"/>
        <v>0</v>
      </c>
      <c r="I1380" s="12">
        <f t="shared" si="433"/>
        <v>0</v>
      </c>
      <c r="J1380" s="97">
        <f t="shared" si="447"/>
        <v>4205.1000000000004</v>
      </c>
      <c r="K1380" s="97">
        <f t="shared" si="447"/>
        <v>9000</v>
      </c>
    </row>
    <row r="1381" spans="1:11">
      <c r="A1381" s="101" t="s">
        <v>276</v>
      </c>
      <c r="B1381" s="101" t="s">
        <v>503</v>
      </c>
      <c r="C1381" s="55" t="s">
        <v>504</v>
      </c>
      <c r="D1381" s="100">
        <v>6500099990</v>
      </c>
      <c r="E1381" s="55" t="s">
        <v>66</v>
      </c>
      <c r="F1381" s="55" t="s">
        <v>17</v>
      </c>
      <c r="G1381" s="22">
        <f>'[1]Бюджет 2025 г 1 чтение'!$H$711</f>
        <v>0</v>
      </c>
      <c r="H1381" s="22"/>
      <c r="I1381" s="12">
        <f t="shared" si="433"/>
        <v>0</v>
      </c>
      <c r="J1381" s="22">
        <f>'[3]Бюджет 2025 г 2 чтение'!$I$712</f>
        <v>4205.1000000000004</v>
      </c>
      <c r="K1381" s="22">
        <f>'[3]Бюджет 2025 г 2 чтение'!$J$712</f>
        <v>9000</v>
      </c>
    </row>
    <row r="1382" spans="1:11" ht="15" hidden="1" customHeight="1">
      <c r="A1382" s="101" t="s">
        <v>506</v>
      </c>
      <c r="B1382" s="99" t="s">
        <v>507</v>
      </c>
      <c r="C1382" s="96" t="s">
        <v>507</v>
      </c>
      <c r="D1382" s="96" t="s">
        <v>508</v>
      </c>
      <c r="E1382" s="96" t="s">
        <v>64</v>
      </c>
      <c r="F1382" s="96" t="s">
        <v>509</v>
      </c>
      <c r="G1382" s="22"/>
      <c r="H1382" s="22"/>
      <c r="I1382" s="22"/>
      <c r="J1382" s="22"/>
      <c r="K1382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79"/>
  <sheetViews>
    <sheetView topLeftCell="A379" zoomScale="90" zoomScaleNormal="90" workbookViewId="0">
      <selection activeCell="H159" sqref="H15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9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9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9">
      <c r="A4" s="235" t="s">
        <v>693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9">
      <c r="A5" s="235" t="s">
        <v>511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9">
      <c r="A6" s="208"/>
      <c r="B6" s="208"/>
      <c r="C6" s="208"/>
      <c r="D6" s="235" t="s">
        <v>512</v>
      </c>
      <c r="E6" s="235"/>
      <c r="F6" s="235"/>
      <c r="G6" s="235"/>
      <c r="H6" s="235"/>
      <c r="I6" s="235"/>
      <c r="J6" s="235"/>
      <c r="K6" s="235"/>
    </row>
    <row r="7" spans="1:19" ht="12.75" customHeight="1">
      <c r="A7" s="235" t="s">
        <v>685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36" t="s">
        <v>665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37" t="s">
        <v>3</v>
      </c>
      <c r="B11" s="238" t="s">
        <v>4</v>
      </c>
      <c r="C11" s="238" t="s">
        <v>5</v>
      </c>
      <c r="D11" s="238" t="s">
        <v>6</v>
      </c>
      <c r="E11" s="238" t="s">
        <v>7</v>
      </c>
      <c r="F11" s="238" t="s">
        <v>8</v>
      </c>
      <c r="G11" s="231" t="s">
        <v>9</v>
      </c>
      <c r="H11" s="231"/>
      <c r="I11" s="231"/>
      <c r="J11" s="231"/>
      <c r="K11" s="231"/>
    </row>
    <row r="12" spans="1:19" ht="15" customHeight="1">
      <c r="A12" s="237"/>
      <c r="B12" s="238"/>
      <c r="C12" s="238"/>
      <c r="D12" s="238"/>
      <c r="E12" s="238"/>
      <c r="F12" s="238"/>
      <c r="G12" s="239" t="s">
        <v>571</v>
      </c>
      <c r="H12" s="240"/>
      <c r="I12" s="241"/>
      <c r="J12" s="231" t="s">
        <v>663</v>
      </c>
      <c r="K12" s="232" t="s">
        <v>666</v>
      </c>
    </row>
    <row r="13" spans="1:19" ht="18.75" hidden="1" customHeight="1">
      <c r="A13" s="237"/>
      <c r="B13" s="238"/>
      <c r="C13" s="238"/>
      <c r="D13" s="238"/>
      <c r="E13" s="238"/>
      <c r="F13" s="238"/>
      <c r="G13" s="178"/>
      <c r="H13" s="179"/>
      <c r="I13" s="179"/>
      <c r="J13" s="231"/>
      <c r="K13" s="233"/>
    </row>
    <row r="14" spans="1:19" ht="27" customHeight="1">
      <c r="A14" s="237"/>
      <c r="B14" s="238"/>
      <c r="C14" s="238"/>
      <c r="D14" s="238"/>
      <c r="E14" s="238"/>
      <c r="F14" s="238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304708.93000000005</v>
      </c>
      <c r="H16" s="12">
        <f>H17+H18+H19+H20</f>
        <v>25218.7</v>
      </c>
      <c r="I16" s="185">
        <f>G16+H16</f>
        <v>329927.63000000006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304708.93000000005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145617.63</v>
      </c>
      <c r="H17" s="12">
        <f>H22+H341+H462+H569+H1019+H1145+H1269+H1346+H301+H1372</f>
        <v>7554.2000000000007</v>
      </c>
      <c r="I17" s="185">
        <f>G17+H17</f>
        <v>153171.83000000002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145617.62999999998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139688.30000000002</v>
      </c>
      <c r="H18" s="12">
        <f>H23+H342+H463+H570+H1020+H1146+H1270+H1347</f>
        <v>1881.5</v>
      </c>
      <c r="I18" s="185">
        <f t="shared" ref="I18:I80" si="1">G18+H18</f>
        <v>141569.80000000002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139688.30000000002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15783</v>
      </c>
      <c r="I19" s="185">
        <f t="shared" si="1"/>
        <v>35186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30298.730000000003</v>
      </c>
      <c r="H21" s="15">
        <f>H22+H23+H24</f>
        <v>1811.7</v>
      </c>
      <c r="I21" s="12">
        <f t="shared" si="1"/>
        <v>32110.430000000004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30298.730000000003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28990.130000000005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1811.7</v>
      </c>
      <c r="I22" s="12">
        <f t="shared" si="1"/>
        <v>30801.830000000005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11856.4</v>
      </c>
      <c r="H41" s="15">
        <f t="shared" si="10"/>
        <v>37</v>
      </c>
      <c r="I41" s="12">
        <f t="shared" si="1"/>
        <v>11893.4</v>
      </c>
      <c r="J41" s="15">
        <f t="shared" si="10"/>
        <v>11800</v>
      </c>
      <c r="K41" s="15">
        <f t="shared" si="10"/>
        <v>11800</v>
      </c>
      <c r="L41" s="109">
        <f>G46+G66+G1006+G1143</f>
        <v>20466.400000000001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11856.4</v>
      </c>
      <c r="H42" s="15">
        <f t="shared" si="11"/>
        <v>37</v>
      </c>
      <c r="I42" s="12">
        <f t="shared" si="1"/>
        <v>11893.4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11856.4</v>
      </c>
      <c r="H43" s="15">
        <f>H44</f>
        <v>37</v>
      </c>
      <c r="I43" s="12">
        <f t="shared" si="1"/>
        <v>11893.4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11856.4</v>
      </c>
      <c r="H44" s="16">
        <f t="shared" si="12"/>
        <v>37</v>
      </c>
      <c r="I44" s="12">
        <f t="shared" si="1"/>
        <v>11893.4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11856.4</v>
      </c>
      <c r="H45" s="16">
        <f t="shared" si="12"/>
        <v>37</v>
      </c>
      <c r="I45" s="12">
        <f t="shared" si="1"/>
        <v>11893.4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11856.4</v>
      </c>
      <c r="H46" s="64">
        <f>'[7]Поправки март)'!$I$48</f>
        <v>37</v>
      </c>
      <c r="I46" s="12">
        <f t="shared" si="1"/>
        <v>11893.4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3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4">G83</f>
        <v>0</v>
      </c>
      <c r="H82" s="16">
        <f t="shared" si="24"/>
        <v>0</v>
      </c>
      <c r="I82" s="12">
        <f t="shared" si="23"/>
        <v>0</v>
      </c>
      <c r="J82" s="16">
        <f t="shared" si="24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4"/>
        <v>0</v>
      </c>
      <c r="H83" s="16">
        <f t="shared" si="24"/>
        <v>0</v>
      </c>
      <c r="I83" s="12">
        <f t="shared" si="23"/>
        <v>0</v>
      </c>
      <c r="J83" s="16">
        <f t="shared" si="24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3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3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3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3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3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3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3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160.69999999999999</v>
      </c>
      <c r="H91" s="15">
        <f t="shared" si="27"/>
        <v>0</v>
      </c>
      <c r="I91" s="12">
        <f t="shared" si="23"/>
        <v>160.69999999999999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160.69999999999999</v>
      </c>
      <c r="H92" s="16">
        <f t="shared" si="27"/>
        <v>0</v>
      </c>
      <c r="I92" s="12">
        <f t="shared" si="23"/>
        <v>160.69999999999999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160.69999999999999</v>
      </c>
      <c r="H93" s="16">
        <f t="shared" si="27"/>
        <v>0</v>
      </c>
      <c r="I93" s="12">
        <f t="shared" si="23"/>
        <v>160.69999999999999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160.69999999999999</v>
      </c>
      <c r="H94" s="16">
        <f t="shared" si="27"/>
        <v>0</v>
      </c>
      <c r="I94" s="12">
        <f t="shared" si="23"/>
        <v>160.69999999999999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160.69999999999999</v>
      </c>
      <c r="H95" s="16">
        <f t="shared" si="27"/>
        <v>0</v>
      </c>
      <c r="I95" s="12">
        <f t="shared" si="23"/>
        <v>160.69999999999999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160.69999999999999</v>
      </c>
      <c r="H96" s="19">
        <v>0</v>
      </c>
      <c r="I96" s="12">
        <f t="shared" si="23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12044.130000000001</v>
      </c>
      <c r="H97" s="15">
        <f>H98+H249+H254+H260+H239+H244</f>
        <v>1774.7</v>
      </c>
      <c r="I97" s="12">
        <f t="shared" si="23"/>
        <v>13818.830000000002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11555.630000000001</v>
      </c>
      <c r="H98" s="15">
        <f>H99+H111+H127+H139+H150+H165+H172+H189+H199+H203+H207+H218+H225+H232+H214+H146+H103+H107+H135</f>
        <v>1761.4</v>
      </c>
      <c r="I98" s="12">
        <f t="shared" si="23"/>
        <v>13317.03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3"/>
        <v>0</v>
      </c>
      <c r="J99" s="16">
        <f t="shared" si="28"/>
        <v>0</v>
      </c>
      <c r="K99" s="16">
        <f t="shared" si="28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3"/>
        <v>0</v>
      </c>
      <c r="J100" s="16">
        <f t="shared" si="28"/>
        <v>0</v>
      </c>
      <c r="K100" s="16">
        <f t="shared" si="28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3"/>
        <v>0</v>
      </c>
      <c r="J101" s="16">
        <f t="shared" si="28"/>
        <v>0</v>
      </c>
      <c r="K101" s="16">
        <f t="shared" si="28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3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3"/>
        <v>0</v>
      </c>
      <c r="J103" s="16">
        <f t="shared" ref="J103:K105" si="30">J104</f>
        <v>0</v>
      </c>
      <c r="K103" s="16">
        <f t="shared" si="30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3"/>
        <v>0</v>
      </c>
      <c r="J104" s="16">
        <f t="shared" si="30"/>
        <v>0</v>
      </c>
      <c r="K104" s="16">
        <f t="shared" si="30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3"/>
        <v>0</v>
      </c>
      <c r="J105" s="16">
        <f t="shared" si="30"/>
        <v>0</v>
      </c>
      <c r="K105" s="16">
        <f t="shared" si="30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3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0</v>
      </c>
      <c r="H107" s="16">
        <f t="shared" si="31"/>
        <v>938.7</v>
      </c>
      <c r="I107" s="12">
        <f t="shared" si="23"/>
        <v>938.7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0</v>
      </c>
      <c r="H108" s="16">
        <f t="shared" si="31"/>
        <v>938.7</v>
      </c>
      <c r="I108" s="12">
        <f t="shared" si="23"/>
        <v>938.7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0</v>
      </c>
      <c r="H109" s="16">
        <f t="shared" si="31"/>
        <v>938.7</v>
      </c>
      <c r="I109" s="12">
        <f t="shared" si="23"/>
        <v>938.7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>
        <f>'[7]Поправки март)'!$I$741</f>
        <v>938.7</v>
      </c>
      <c r="I110" s="12">
        <f t="shared" si="23"/>
        <v>938.7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3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3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3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3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3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3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3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3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3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3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3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3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3"/>
        <v>0</v>
      </c>
      <c r="J123" s="15">
        <f t="shared" si="39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3"/>
        <v>0</v>
      </c>
      <c r="J124" s="16">
        <f t="shared" si="39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3"/>
        <v>0</v>
      </c>
      <c r="J125" s="16">
        <f t="shared" si="39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3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3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3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3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3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3"/>
        <v>0</v>
      </c>
      <c r="J131" s="15">
        <f t="shared" si="41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3"/>
        <v>0</v>
      </c>
      <c r="J132" s="16">
        <f t="shared" si="41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3"/>
        <v>0</v>
      </c>
      <c r="J133" s="16">
        <f t="shared" si="41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3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239.3</v>
      </c>
      <c r="H135" s="154">
        <f t="shared" ref="H135:K137" si="42">H136</f>
        <v>0</v>
      </c>
      <c r="I135" s="185">
        <f t="shared" si="23"/>
        <v>239.3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239.3</v>
      </c>
      <c r="H136" s="154">
        <f t="shared" si="42"/>
        <v>0</v>
      </c>
      <c r="I136" s="185">
        <f t="shared" si="23"/>
        <v>239.3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239.3</v>
      </c>
      <c r="H137" s="154">
        <f t="shared" si="42"/>
        <v>0</v>
      </c>
      <c r="I137" s="185">
        <f t="shared" si="23"/>
        <v>239.3</v>
      </c>
      <c r="J137" s="154">
        <f t="shared" si="42"/>
        <v>0</v>
      </c>
      <c r="K137" s="154">
        <f t="shared" si="42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>
        <v>239.3</v>
      </c>
      <c r="H138" s="199">
        <v>0</v>
      </c>
      <c r="I138" s="194">
        <f t="shared" si="23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3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3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3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3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3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3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3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3"/>
        <v>0</v>
      </c>
      <c r="J146" s="16">
        <f t="shared" si="46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3"/>
        <v>0</v>
      </c>
      <c r="J147" s="16">
        <f t="shared" si="46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3"/>
        <v>0</v>
      </c>
      <c r="J148" s="16">
        <f t="shared" si="46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47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5823.4</v>
      </c>
      <c r="H150" s="16">
        <f>H151+H154+H157+H160</f>
        <v>866.7</v>
      </c>
      <c r="I150" s="12">
        <f t="shared" si="47"/>
        <v>6690.0999999999995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2994</v>
      </c>
      <c r="H151" s="16">
        <f t="shared" si="49"/>
        <v>0</v>
      </c>
      <c r="I151" s="12">
        <f t="shared" si="47"/>
        <v>2994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2994</v>
      </c>
      <c r="H152" s="16">
        <f t="shared" si="49"/>
        <v>0</v>
      </c>
      <c r="I152" s="12">
        <f t="shared" si="47"/>
        <v>2994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2994</v>
      </c>
      <c r="H153" s="64">
        <v>0</v>
      </c>
      <c r="I153" s="12">
        <f t="shared" si="47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2779.4</v>
      </c>
      <c r="H157" s="16">
        <f t="shared" si="50"/>
        <v>866.7</v>
      </c>
      <c r="I157" s="12">
        <f t="shared" si="47"/>
        <v>3646.1000000000004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2779.4</v>
      </c>
      <c r="H158" s="16">
        <f t="shared" si="50"/>
        <v>866.7</v>
      </c>
      <c r="I158" s="12">
        <f t="shared" si="47"/>
        <v>3646.1000000000004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2779.4</v>
      </c>
      <c r="H159" s="64">
        <f>'[7]Поправки март)'!$I$140</f>
        <v>866.7</v>
      </c>
      <c r="I159" s="12">
        <f t="shared" si="47"/>
        <v>3646.1000000000004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47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88</v>
      </c>
      <c r="H176" s="16">
        <f t="shared" si="58"/>
        <v>0</v>
      </c>
      <c r="I176" s="12">
        <f t="shared" si="47"/>
        <v>88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88</v>
      </c>
      <c r="H177" s="16">
        <f t="shared" si="58"/>
        <v>0</v>
      </c>
      <c r="I177" s="12">
        <f t="shared" si="47"/>
        <v>88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47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47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47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47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47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47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47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1276.53</v>
      </c>
      <c r="H189" s="16">
        <f>H190+H193+H196</f>
        <v>0</v>
      </c>
      <c r="I189" s="12">
        <f t="shared" si="47"/>
        <v>1276.53</v>
      </c>
      <c r="J189" s="16">
        <f t="shared" ref="J189:K189" si="59">J190+J193+J196</f>
        <v>1252.53</v>
      </c>
      <c r="K189" s="16">
        <f t="shared" si="59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0">G191</f>
        <v>786.23</v>
      </c>
      <c r="H190" s="16">
        <f t="shared" si="60"/>
        <v>0</v>
      </c>
      <c r="I190" s="12">
        <f t="shared" si="47"/>
        <v>786.23</v>
      </c>
      <c r="J190" s="16">
        <f t="shared" si="60"/>
        <v>886.23</v>
      </c>
      <c r="K190" s="16">
        <f t="shared" si="60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0"/>
        <v>786.23</v>
      </c>
      <c r="H191" s="16">
        <f t="shared" si="60"/>
        <v>0</v>
      </c>
      <c r="I191" s="12">
        <f t="shared" si="47"/>
        <v>786.23</v>
      </c>
      <c r="J191" s="16">
        <f t="shared" si="60"/>
        <v>886.23</v>
      </c>
      <c r="K191" s="16">
        <f t="shared" si="60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47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1">G194</f>
        <v>480.3</v>
      </c>
      <c r="H193" s="16">
        <f t="shared" si="61"/>
        <v>0</v>
      </c>
      <c r="I193" s="12">
        <f t="shared" si="47"/>
        <v>480.3</v>
      </c>
      <c r="J193" s="16">
        <f t="shared" si="61"/>
        <v>356.3</v>
      </c>
      <c r="K193" s="16">
        <f t="shared" si="61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1"/>
        <v>480.3</v>
      </c>
      <c r="H194" s="16">
        <f t="shared" si="61"/>
        <v>0</v>
      </c>
      <c r="I194" s="12">
        <f t="shared" si="47"/>
        <v>480.3</v>
      </c>
      <c r="J194" s="16">
        <f t="shared" si="61"/>
        <v>356.3</v>
      </c>
      <c r="K194" s="16">
        <f t="shared" si="61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v>480.3</v>
      </c>
      <c r="H195" s="64">
        <v>0</v>
      </c>
      <c r="I195" s="12">
        <f t="shared" si="47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62">G197</f>
        <v>10</v>
      </c>
      <c r="H196" s="16">
        <f t="shared" si="62"/>
        <v>0</v>
      </c>
      <c r="I196" s="12">
        <f t="shared" si="47"/>
        <v>10</v>
      </c>
      <c r="J196" s="16">
        <f t="shared" si="62"/>
        <v>10</v>
      </c>
      <c r="K196" s="16">
        <f t="shared" si="62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62"/>
        <v>10</v>
      </c>
      <c r="H197" s="16">
        <f t="shared" si="62"/>
        <v>0</v>
      </c>
      <c r="I197" s="12">
        <f t="shared" si="47"/>
        <v>10</v>
      </c>
      <c r="J197" s="16">
        <f t="shared" si="62"/>
        <v>10</v>
      </c>
      <c r="K197" s="16">
        <f t="shared" si="62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47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63">G200</f>
        <v>0</v>
      </c>
      <c r="H199" s="16">
        <f t="shared" si="63"/>
        <v>0</v>
      </c>
      <c r="I199" s="12">
        <f t="shared" si="47"/>
        <v>0</v>
      </c>
      <c r="J199" s="16">
        <f t="shared" si="63"/>
        <v>0</v>
      </c>
      <c r="K199" s="16">
        <f t="shared" si="63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63"/>
        <v>0</v>
      </c>
      <c r="H200" s="16">
        <f t="shared" si="63"/>
        <v>0</v>
      </c>
      <c r="I200" s="12">
        <f t="shared" si="47"/>
        <v>0</v>
      </c>
      <c r="J200" s="16">
        <f t="shared" si="63"/>
        <v>0</v>
      </c>
      <c r="K200" s="16">
        <f t="shared" si="63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63"/>
        <v>0</v>
      </c>
      <c r="H201" s="16">
        <f t="shared" si="63"/>
        <v>0</v>
      </c>
      <c r="I201" s="12">
        <f t="shared" si="47"/>
        <v>0</v>
      </c>
      <c r="J201" s="16">
        <f t="shared" si="63"/>
        <v>0</v>
      </c>
      <c r="K201" s="16">
        <f t="shared" si="63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47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64">G204</f>
        <v>0</v>
      </c>
      <c r="H203" s="16">
        <f t="shared" si="64"/>
        <v>0</v>
      </c>
      <c r="I203" s="12">
        <f t="shared" si="47"/>
        <v>0</v>
      </c>
      <c r="J203" s="16">
        <f t="shared" si="64"/>
        <v>0</v>
      </c>
      <c r="K203" s="16">
        <f t="shared" si="64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64"/>
        <v>0</v>
      </c>
      <c r="H204" s="16">
        <f t="shared" si="64"/>
        <v>0</v>
      </c>
      <c r="I204" s="12">
        <f t="shared" si="47"/>
        <v>0</v>
      </c>
      <c r="J204" s="16">
        <f t="shared" si="64"/>
        <v>0</v>
      </c>
      <c r="K204" s="16">
        <f t="shared" si="64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64"/>
        <v>0</v>
      </c>
      <c r="H205" s="16">
        <f t="shared" si="64"/>
        <v>0</v>
      </c>
      <c r="I205" s="12">
        <f t="shared" si="47"/>
        <v>0</v>
      </c>
      <c r="J205" s="16">
        <f t="shared" si="64"/>
        <v>0</v>
      </c>
      <c r="K205" s="16">
        <f t="shared" si="64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47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-44</v>
      </c>
      <c r="I207" s="12">
        <f t="shared" si="47"/>
        <v>116</v>
      </c>
      <c r="J207" s="16">
        <f t="shared" ref="J207:K207" si="65">J208+J211</f>
        <v>156.80000000000001</v>
      </c>
      <c r="K207" s="16">
        <f t="shared" si="65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66">G209</f>
        <v>160</v>
      </c>
      <c r="H208" s="16">
        <f t="shared" si="66"/>
        <v>-44</v>
      </c>
      <c r="I208" s="12">
        <f t="shared" si="47"/>
        <v>116</v>
      </c>
      <c r="J208" s="16">
        <f t="shared" si="66"/>
        <v>156.80000000000001</v>
      </c>
      <c r="K208" s="16">
        <f t="shared" si="66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66"/>
        <v>160</v>
      </c>
      <c r="H209" s="16">
        <f t="shared" si="66"/>
        <v>-44</v>
      </c>
      <c r="I209" s="12">
        <f t="shared" si="47"/>
        <v>116</v>
      </c>
      <c r="J209" s="16">
        <f t="shared" si="66"/>
        <v>156.80000000000001</v>
      </c>
      <c r="K209" s="16">
        <f t="shared" si="66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'[7]Поправки март)'!$I$1542</f>
        <v>-44</v>
      </c>
      <c r="I210" s="12">
        <f t="shared" si="47"/>
        <v>116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67">G212</f>
        <v>0</v>
      </c>
      <c r="H211" s="102">
        <f t="shared" si="67"/>
        <v>0</v>
      </c>
      <c r="I211" s="12">
        <f t="shared" si="47"/>
        <v>0</v>
      </c>
      <c r="J211" s="102">
        <f t="shared" si="67"/>
        <v>0</v>
      </c>
      <c r="K211" s="102">
        <f t="shared" si="67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67"/>
        <v>0</v>
      </c>
      <c r="H212" s="102">
        <f t="shared" si="67"/>
        <v>0</v>
      </c>
      <c r="I212" s="12">
        <f t="shared" si="47"/>
        <v>0</v>
      </c>
      <c r="J212" s="102">
        <f t="shared" si="67"/>
        <v>0</v>
      </c>
      <c r="K212" s="102">
        <f t="shared" si="67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68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69">G215</f>
        <v>0</v>
      </c>
      <c r="H214" s="16">
        <f t="shared" si="69"/>
        <v>0</v>
      </c>
      <c r="I214" s="12">
        <f t="shared" si="68"/>
        <v>0</v>
      </c>
      <c r="J214" s="16">
        <f t="shared" si="69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69"/>
        <v>0</v>
      </c>
      <c r="H215" s="16">
        <f t="shared" si="69"/>
        <v>0</v>
      </c>
      <c r="I215" s="12">
        <f t="shared" si="68"/>
        <v>0</v>
      </c>
      <c r="J215" s="16">
        <f t="shared" si="69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69"/>
        <v>0</v>
      </c>
      <c r="H216" s="16">
        <f t="shared" si="69"/>
        <v>0</v>
      </c>
      <c r="I216" s="12">
        <f t="shared" si="68"/>
        <v>0</v>
      </c>
      <c r="J216" s="16">
        <f t="shared" si="69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68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0">G219+G222</f>
        <v>417.9</v>
      </c>
      <c r="H218" s="16">
        <f t="shared" si="70"/>
        <v>0</v>
      </c>
      <c r="I218" s="12">
        <f t="shared" si="68"/>
        <v>417.9</v>
      </c>
      <c r="J218" s="16">
        <f t="shared" si="70"/>
        <v>417.9</v>
      </c>
      <c r="K218" s="16">
        <f t="shared" si="70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71">G220</f>
        <v>417.9</v>
      </c>
      <c r="H219" s="16">
        <f t="shared" si="71"/>
        <v>0</v>
      </c>
      <c r="I219" s="12">
        <f t="shared" si="68"/>
        <v>417.9</v>
      </c>
      <c r="J219" s="16">
        <f t="shared" si="71"/>
        <v>417.9</v>
      </c>
      <c r="K219" s="16">
        <f t="shared" si="71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71"/>
        <v>417.9</v>
      </c>
      <c r="H220" s="16">
        <f t="shared" si="71"/>
        <v>0</v>
      </c>
      <c r="I220" s="12">
        <f t="shared" si="68"/>
        <v>417.9</v>
      </c>
      <c r="J220" s="16">
        <f t="shared" si="71"/>
        <v>417.9</v>
      </c>
      <c r="K220" s="16">
        <f t="shared" si="71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68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72">G223</f>
        <v>0</v>
      </c>
      <c r="H222" s="16">
        <f t="shared" si="72"/>
        <v>0</v>
      </c>
      <c r="I222" s="12">
        <f t="shared" si="68"/>
        <v>0</v>
      </c>
      <c r="J222" s="16">
        <f t="shared" si="72"/>
        <v>0</v>
      </c>
      <c r="K222" s="16">
        <f t="shared" si="72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72"/>
        <v>0</v>
      </c>
      <c r="H223" s="16">
        <f t="shared" si="72"/>
        <v>0</v>
      </c>
      <c r="I223" s="12">
        <f t="shared" si="68"/>
        <v>0</v>
      </c>
      <c r="J223" s="16">
        <f t="shared" si="72"/>
        <v>0</v>
      </c>
      <c r="K223" s="16">
        <f t="shared" si="72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68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73">G226+G231</f>
        <v>410.6</v>
      </c>
      <c r="H225" s="16">
        <f t="shared" si="73"/>
        <v>0</v>
      </c>
      <c r="I225" s="12">
        <f t="shared" si="68"/>
        <v>410.6</v>
      </c>
      <c r="J225" s="16">
        <f t="shared" si="73"/>
        <v>410.6</v>
      </c>
      <c r="K225" s="16">
        <f t="shared" si="73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74">G227</f>
        <v>410.6</v>
      </c>
      <c r="H226" s="16">
        <f t="shared" si="74"/>
        <v>0</v>
      </c>
      <c r="I226" s="12">
        <f t="shared" si="68"/>
        <v>410.6</v>
      </c>
      <c r="J226" s="16">
        <f t="shared" si="74"/>
        <v>410.6</v>
      </c>
      <c r="K226" s="16">
        <f t="shared" si="7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74"/>
        <v>410.6</v>
      </c>
      <c r="H227" s="16">
        <f t="shared" si="74"/>
        <v>0</v>
      </c>
      <c r="I227" s="12">
        <f t="shared" si="68"/>
        <v>410.6</v>
      </c>
      <c r="J227" s="16">
        <f t="shared" si="74"/>
        <v>410.6</v>
      </c>
      <c r="K227" s="16">
        <f t="shared" si="7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68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75">G230</f>
        <v>0</v>
      </c>
      <c r="H229" s="16">
        <f t="shared" si="75"/>
        <v>0</v>
      </c>
      <c r="I229" s="12">
        <f t="shared" si="68"/>
        <v>0</v>
      </c>
      <c r="J229" s="16">
        <f t="shared" si="75"/>
        <v>0</v>
      </c>
      <c r="K229" s="16">
        <f t="shared" si="7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75"/>
        <v>0</v>
      </c>
      <c r="H230" s="16">
        <f t="shared" si="75"/>
        <v>0</v>
      </c>
      <c r="I230" s="12">
        <f t="shared" si="68"/>
        <v>0</v>
      </c>
      <c r="J230" s="16">
        <f t="shared" si="75"/>
        <v>0</v>
      </c>
      <c r="K230" s="16">
        <f t="shared" si="7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68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76">G233+G236</f>
        <v>477.1</v>
      </c>
      <c r="H232" s="16">
        <f t="shared" si="76"/>
        <v>0</v>
      </c>
      <c r="I232" s="12">
        <f t="shared" si="68"/>
        <v>477.1</v>
      </c>
      <c r="J232" s="16">
        <f t="shared" si="76"/>
        <v>477.1</v>
      </c>
      <c r="K232" s="16">
        <f t="shared" si="7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77">G234</f>
        <v>477.1</v>
      </c>
      <c r="H233" s="16">
        <f t="shared" si="77"/>
        <v>0</v>
      </c>
      <c r="I233" s="12">
        <f t="shared" si="68"/>
        <v>477.1</v>
      </c>
      <c r="J233" s="16">
        <f t="shared" si="77"/>
        <v>477.1</v>
      </c>
      <c r="K233" s="16">
        <f t="shared" si="77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77"/>
        <v>477.1</v>
      </c>
      <c r="H234" s="16">
        <f t="shared" si="77"/>
        <v>0</v>
      </c>
      <c r="I234" s="12">
        <f t="shared" si="68"/>
        <v>477.1</v>
      </c>
      <c r="J234" s="16">
        <f t="shared" si="77"/>
        <v>477.1</v>
      </c>
      <c r="K234" s="16">
        <f t="shared" si="77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68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78">G237</f>
        <v>0</v>
      </c>
      <c r="H236" s="16">
        <f t="shared" si="78"/>
        <v>0</v>
      </c>
      <c r="I236" s="12">
        <f t="shared" si="68"/>
        <v>0</v>
      </c>
      <c r="J236" s="16">
        <f t="shared" si="78"/>
        <v>0</v>
      </c>
      <c r="K236" s="16">
        <f t="shared" si="78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78"/>
        <v>0</v>
      </c>
      <c r="H237" s="16">
        <f t="shared" si="78"/>
        <v>0</v>
      </c>
      <c r="I237" s="12">
        <f t="shared" si="68"/>
        <v>0</v>
      </c>
      <c r="J237" s="16">
        <f t="shared" si="78"/>
        <v>0</v>
      </c>
      <c r="K237" s="16">
        <f t="shared" si="78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68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79">G240</f>
        <v>10</v>
      </c>
      <c r="H239" s="26">
        <f t="shared" si="79"/>
        <v>0</v>
      </c>
      <c r="I239" s="12">
        <f t="shared" si="68"/>
        <v>10</v>
      </c>
      <c r="J239" s="26">
        <f t="shared" ref="J239:N241" si="80">J240</f>
        <v>10</v>
      </c>
      <c r="K239" s="26">
        <f t="shared" si="80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79"/>
        <v>10</v>
      </c>
      <c r="H240" s="26">
        <f t="shared" si="79"/>
        <v>0</v>
      </c>
      <c r="I240" s="12">
        <f t="shared" si="68"/>
        <v>10</v>
      </c>
      <c r="J240" s="26">
        <f t="shared" si="80"/>
        <v>10</v>
      </c>
      <c r="K240" s="26">
        <f t="shared" si="80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79"/>
        <v>10</v>
      </c>
      <c r="H241" s="26">
        <f t="shared" si="79"/>
        <v>0</v>
      </c>
      <c r="I241" s="12">
        <f t="shared" si="68"/>
        <v>10</v>
      </c>
      <c r="J241" s="26">
        <f>J242</f>
        <v>10</v>
      </c>
      <c r="K241" s="26">
        <f t="shared" si="80"/>
        <v>10</v>
      </c>
      <c r="L241" s="26">
        <f t="shared" si="80"/>
        <v>0</v>
      </c>
      <c r="M241" s="26">
        <f t="shared" si="80"/>
        <v>0</v>
      </c>
      <c r="N241" s="26">
        <f t="shared" si="80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79"/>
        <v>10</v>
      </c>
      <c r="H242" s="26">
        <f t="shared" si="79"/>
        <v>0</v>
      </c>
      <c r="I242" s="12">
        <f t="shared" si="68"/>
        <v>10</v>
      </c>
      <c r="J242" s="26">
        <f t="shared" ref="J242:K242" si="81">J243</f>
        <v>10</v>
      </c>
      <c r="K242" s="26">
        <f t="shared" si="81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68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82">G245</f>
        <v>350.5</v>
      </c>
      <c r="H244" s="19">
        <f t="shared" si="82"/>
        <v>0</v>
      </c>
      <c r="I244" s="12">
        <f t="shared" si="68"/>
        <v>350.5</v>
      </c>
      <c r="J244" s="19">
        <f t="shared" ref="J244:K247" si="83">J245</f>
        <v>0</v>
      </c>
      <c r="K244" s="19">
        <f t="shared" si="83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82"/>
        <v>350.5</v>
      </c>
      <c r="H245" s="19">
        <f t="shared" si="82"/>
        <v>0</v>
      </c>
      <c r="I245" s="12">
        <f t="shared" si="68"/>
        <v>350.5</v>
      </c>
      <c r="J245" s="19">
        <f t="shared" si="83"/>
        <v>0</v>
      </c>
      <c r="K245" s="19">
        <f t="shared" si="83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82"/>
        <v>350.5</v>
      </c>
      <c r="H246" s="19">
        <f t="shared" si="82"/>
        <v>0</v>
      </c>
      <c r="I246" s="12">
        <f t="shared" si="68"/>
        <v>350.5</v>
      </c>
      <c r="J246" s="19">
        <f t="shared" si="83"/>
        <v>0</v>
      </c>
      <c r="K246" s="19">
        <f t="shared" si="83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82"/>
        <v>350.5</v>
      </c>
      <c r="H247" s="19">
        <f t="shared" si="82"/>
        <v>0</v>
      </c>
      <c r="I247" s="12">
        <f t="shared" si="68"/>
        <v>350.5</v>
      </c>
      <c r="J247" s="19">
        <f t="shared" si="83"/>
        <v>0</v>
      </c>
      <c r="K247" s="19">
        <f t="shared" si="83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68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84">G250</f>
        <v>10</v>
      </c>
      <c r="H249" s="19">
        <f t="shared" si="84"/>
        <v>0</v>
      </c>
      <c r="I249" s="12">
        <f t="shared" si="68"/>
        <v>10</v>
      </c>
      <c r="J249" s="19">
        <f t="shared" ref="J249:K252" si="85">J250</f>
        <v>10</v>
      </c>
      <c r="K249" s="19">
        <f t="shared" si="85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84"/>
        <v>10</v>
      </c>
      <c r="H250" s="19">
        <f t="shared" si="84"/>
        <v>0</v>
      </c>
      <c r="I250" s="12">
        <f t="shared" si="68"/>
        <v>10</v>
      </c>
      <c r="J250" s="19">
        <f t="shared" si="85"/>
        <v>10</v>
      </c>
      <c r="K250" s="19">
        <f t="shared" si="85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84"/>
        <v>10</v>
      </c>
      <c r="H251" s="19">
        <f t="shared" si="84"/>
        <v>0</v>
      </c>
      <c r="I251" s="12">
        <f t="shared" si="68"/>
        <v>10</v>
      </c>
      <c r="J251" s="19">
        <f t="shared" si="85"/>
        <v>10</v>
      </c>
      <c r="K251" s="19">
        <f t="shared" si="85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84"/>
        <v>10</v>
      </c>
      <c r="H252" s="19">
        <f t="shared" si="84"/>
        <v>0</v>
      </c>
      <c r="I252" s="12">
        <f t="shared" si="68"/>
        <v>10</v>
      </c>
      <c r="J252" s="19">
        <f t="shared" si="85"/>
        <v>10</v>
      </c>
      <c r="K252" s="19">
        <f t="shared" si="85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68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86">G255</f>
        <v>104</v>
      </c>
      <c r="H254" s="64">
        <f t="shared" si="86"/>
        <v>13.3</v>
      </c>
      <c r="I254" s="12">
        <f t="shared" si="68"/>
        <v>117.3</v>
      </c>
      <c r="J254" s="64">
        <f t="shared" si="86"/>
        <v>0</v>
      </c>
      <c r="K254" s="64">
        <f t="shared" si="86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86"/>
        <v>104</v>
      </c>
      <c r="H255" s="64">
        <f t="shared" si="86"/>
        <v>13.3</v>
      </c>
      <c r="I255" s="12">
        <f t="shared" si="68"/>
        <v>117.3</v>
      </c>
      <c r="J255" s="64">
        <f t="shared" si="86"/>
        <v>0</v>
      </c>
      <c r="K255" s="64">
        <f t="shared" si="86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86"/>
        <v>104</v>
      </c>
      <c r="H256" s="64">
        <f t="shared" si="86"/>
        <v>13.3</v>
      </c>
      <c r="I256" s="12">
        <f t="shared" si="68"/>
        <v>117.3</v>
      </c>
      <c r="J256" s="64">
        <f t="shared" si="86"/>
        <v>0</v>
      </c>
      <c r="K256" s="64">
        <f t="shared" si="86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86"/>
        <v>104</v>
      </c>
      <c r="H257" s="64">
        <f t="shared" si="86"/>
        <v>13.3</v>
      </c>
      <c r="I257" s="12">
        <f t="shared" si="68"/>
        <v>117.3</v>
      </c>
      <c r="J257" s="64">
        <f t="shared" si="86"/>
        <v>0</v>
      </c>
      <c r="K257" s="64">
        <f t="shared" si="86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86"/>
        <v>104</v>
      </c>
      <c r="H258" s="64">
        <f t="shared" si="86"/>
        <v>13.3</v>
      </c>
      <c r="I258" s="12">
        <f t="shared" si="68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'[7]Поправки март)'!$I$195</f>
        <v>13.3</v>
      </c>
      <c r="I259" s="12">
        <f t="shared" si="68"/>
        <v>117.3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68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87">G262</f>
        <v>0</v>
      </c>
      <c r="H261" s="64">
        <f t="shared" si="87"/>
        <v>0</v>
      </c>
      <c r="I261" s="12">
        <f t="shared" si="68"/>
        <v>0</v>
      </c>
      <c r="J261" s="64">
        <f t="shared" ref="J261:K264" si="88">J262</f>
        <v>0</v>
      </c>
      <c r="K261" s="64">
        <f t="shared" si="88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87"/>
        <v>0</v>
      </c>
      <c r="H262" s="64">
        <f t="shared" si="87"/>
        <v>0</v>
      </c>
      <c r="I262" s="12">
        <f t="shared" si="68"/>
        <v>0</v>
      </c>
      <c r="J262" s="64">
        <f t="shared" si="88"/>
        <v>0</v>
      </c>
      <c r="K262" s="64">
        <f t="shared" si="88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87"/>
        <v>0</v>
      </c>
      <c r="H263" s="64">
        <f t="shared" si="87"/>
        <v>0</v>
      </c>
      <c r="I263" s="12">
        <f t="shared" si="68"/>
        <v>0</v>
      </c>
      <c r="J263" s="64">
        <f t="shared" si="88"/>
        <v>0</v>
      </c>
      <c r="K263" s="64">
        <f t="shared" si="88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87"/>
        <v>0</v>
      </c>
      <c r="H264" s="64">
        <f t="shared" si="87"/>
        <v>0</v>
      </c>
      <c r="I264" s="12">
        <f t="shared" si="68"/>
        <v>0</v>
      </c>
      <c r="J264" s="64">
        <f t="shared" si="88"/>
        <v>0</v>
      </c>
      <c r="K264" s="64">
        <f t="shared" si="88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68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89">G267</f>
        <v>10</v>
      </c>
      <c r="H266" s="64">
        <f t="shared" si="89"/>
        <v>0</v>
      </c>
      <c r="I266" s="12">
        <f t="shared" si="68"/>
        <v>10</v>
      </c>
      <c r="J266" s="64">
        <f t="shared" si="89"/>
        <v>0</v>
      </c>
      <c r="K266" s="64">
        <f t="shared" si="89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89"/>
        <v>10</v>
      </c>
      <c r="H267" s="64">
        <f t="shared" si="89"/>
        <v>0</v>
      </c>
      <c r="I267" s="12">
        <f t="shared" si="68"/>
        <v>10</v>
      </c>
      <c r="J267" s="64">
        <f t="shared" si="89"/>
        <v>0</v>
      </c>
      <c r="K267" s="64">
        <f t="shared" si="89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89"/>
        <v>10</v>
      </c>
      <c r="H268" s="64">
        <f t="shared" si="89"/>
        <v>0</v>
      </c>
      <c r="I268" s="12">
        <f t="shared" si="68"/>
        <v>10</v>
      </c>
      <c r="J268" s="64">
        <f t="shared" si="89"/>
        <v>0</v>
      </c>
      <c r="K268" s="64">
        <f t="shared" si="89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89"/>
        <v>10</v>
      </c>
      <c r="H269" s="64">
        <f t="shared" si="89"/>
        <v>0</v>
      </c>
      <c r="I269" s="12">
        <f t="shared" si="68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68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90">G272</f>
        <v>2</v>
      </c>
      <c r="H271" s="64">
        <f t="shared" si="90"/>
        <v>0</v>
      </c>
      <c r="I271" s="12">
        <f t="shared" si="68"/>
        <v>2</v>
      </c>
      <c r="J271" s="64">
        <f t="shared" si="90"/>
        <v>4</v>
      </c>
      <c r="K271" s="64">
        <f t="shared" si="90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90"/>
        <v>2</v>
      </c>
      <c r="H272" s="64">
        <f t="shared" si="90"/>
        <v>0</v>
      </c>
      <c r="I272" s="12">
        <f t="shared" si="68"/>
        <v>2</v>
      </c>
      <c r="J272" s="64">
        <f t="shared" si="90"/>
        <v>4</v>
      </c>
      <c r="K272" s="64">
        <f t="shared" si="90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90"/>
        <v>2</v>
      </c>
      <c r="H273" s="64">
        <f t="shared" si="90"/>
        <v>0</v>
      </c>
      <c r="I273" s="12">
        <f t="shared" si="68"/>
        <v>2</v>
      </c>
      <c r="J273" s="64">
        <f t="shared" si="90"/>
        <v>4</v>
      </c>
      <c r="K273" s="64">
        <f t="shared" si="90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90"/>
        <v>2</v>
      </c>
      <c r="H274" s="64">
        <f t="shared" si="90"/>
        <v>0</v>
      </c>
      <c r="I274" s="12">
        <f t="shared" si="68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68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91">G277</f>
        <v>1</v>
      </c>
      <c r="H276" s="64">
        <f t="shared" si="91"/>
        <v>0</v>
      </c>
      <c r="I276" s="12">
        <f t="shared" si="68"/>
        <v>1</v>
      </c>
      <c r="J276" s="64">
        <f t="shared" ref="J276:K279" si="92">J277</f>
        <v>1</v>
      </c>
      <c r="K276" s="64">
        <f t="shared" si="92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91"/>
        <v>1</v>
      </c>
      <c r="H277" s="64">
        <f t="shared" si="91"/>
        <v>0</v>
      </c>
      <c r="I277" s="12">
        <f t="shared" ref="I277:I340" si="93">G277+H277</f>
        <v>1</v>
      </c>
      <c r="J277" s="64">
        <f t="shared" si="92"/>
        <v>1</v>
      </c>
      <c r="K277" s="64">
        <f t="shared" si="92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91"/>
        <v>1</v>
      </c>
      <c r="H278" s="64">
        <f t="shared" si="91"/>
        <v>0</v>
      </c>
      <c r="I278" s="12">
        <f t="shared" si="93"/>
        <v>1</v>
      </c>
      <c r="J278" s="64">
        <f t="shared" si="92"/>
        <v>1</v>
      </c>
      <c r="K278" s="64">
        <f t="shared" si="92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91"/>
        <v>1</v>
      </c>
      <c r="H279" s="64">
        <f t="shared" si="91"/>
        <v>0</v>
      </c>
      <c r="I279" s="12">
        <f t="shared" si="93"/>
        <v>1</v>
      </c>
      <c r="J279" s="64">
        <f t="shared" si="92"/>
        <v>1</v>
      </c>
      <c r="K279" s="64">
        <f t="shared" si="92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93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94">G282</f>
        <v>1</v>
      </c>
      <c r="H281" s="64">
        <f t="shared" si="94"/>
        <v>0</v>
      </c>
      <c r="I281" s="12">
        <f t="shared" si="93"/>
        <v>1</v>
      </c>
      <c r="J281" s="64">
        <f t="shared" ref="J281:K284" si="95">J282</f>
        <v>1</v>
      </c>
      <c r="K281" s="64">
        <f t="shared" si="95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94"/>
        <v>1</v>
      </c>
      <c r="H282" s="64">
        <f t="shared" si="94"/>
        <v>0</v>
      </c>
      <c r="I282" s="12">
        <f t="shared" si="93"/>
        <v>1</v>
      </c>
      <c r="J282" s="64">
        <f t="shared" si="95"/>
        <v>1</v>
      </c>
      <c r="K282" s="64">
        <f t="shared" si="95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94"/>
        <v>1</v>
      </c>
      <c r="H283" s="64">
        <f t="shared" si="94"/>
        <v>0</v>
      </c>
      <c r="I283" s="12">
        <f t="shared" si="93"/>
        <v>1</v>
      </c>
      <c r="J283" s="64">
        <f t="shared" si="95"/>
        <v>1</v>
      </c>
      <c r="K283" s="64">
        <f t="shared" si="95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94"/>
        <v>1</v>
      </c>
      <c r="H284" s="64">
        <f t="shared" si="94"/>
        <v>0</v>
      </c>
      <c r="I284" s="12">
        <f t="shared" si="93"/>
        <v>1</v>
      </c>
      <c r="J284" s="64">
        <f t="shared" si="95"/>
        <v>1</v>
      </c>
      <c r="K284" s="64">
        <f t="shared" si="95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93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96">G288</f>
        <v>1507.4</v>
      </c>
      <c r="H286" s="15">
        <f t="shared" si="96"/>
        <v>0</v>
      </c>
      <c r="I286" s="12">
        <f t="shared" si="93"/>
        <v>1507.4</v>
      </c>
      <c r="J286" s="15">
        <f t="shared" si="96"/>
        <v>1646.2</v>
      </c>
      <c r="K286" s="15">
        <f t="shared" si="96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97">G294+G299</f>
        <v>1507.4</v>
      </c>
      <c r="H287" s="15">
        <f t="shared" si="97"/>
        <v>0</v>
      </c>
      <c r="I287" s="12">
        <f t="shared" si="93"/>
        <v>1507.4</v>
      </c>
      <c r="J287" s="15">
        <f t="shared" si="97"/>
        <v>1646.2</v>
      </c>
      <c r="K287" s="15">
        <f t="shared" si="97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98">G289+G295</f>
        <v>1507.4</v>
      </c>
      <c r="H288" s="15">
        <f t="shared" si="98"/>
        <v>0</v>
      </c>
      <c r="I288" s="12">
        <f t="shared" si="93"/>
        <v>1507.4</v>
      </c>
      <c r="J288" s="15">
        <f t="shared" si="98"/>
        <v>1646.2</v>
      </c>
      <c r="K288" s="15">
        <f t="shared" si="98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99">G290</f>
        <v>0</v>
      </c>
      <c r="H289" s="15">
        <f t="shared" si="99"/>
        <v>0</v>
      </c>
      <c r="I289" s="12">
        <f t="shared" si="93"/>
        <v>0</v>
      </c>
      <c r="J289" s="15">
        <f t="shared" si="9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99"/>
        <v>0</v>
      </c>
      <c r="H290" s="16">
        <f t="shared" si="99"/>
        <v>0</v>
      </c>
      <c r="I290" s="12">
        <f t="shared" si="93"/>
        <v>0</v>
      </c>
      <c r="J290" s="16">
        <f t="shared" si="9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99"/>
        <v>0</v>
      </c>
      <c r="H291" s="16">
        <f t="shared" si="99"/>
        <v>0</v>
      </c>
      <c r="I291" s="12">
        <f t="shared" si="93"/>
        <v>0</v>
      </c>
      <c r="J291" s="16">
        <f t="shared" si="9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93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93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93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00">G296</f>
        <v>1507.4</v>
      </c>
      <c r="H295" s="16">
        <f t="shared" si="100"/>
        <v>0</v>
      </c>
      <c r="I295" s="12">
        <f t="shared" si="93"/>
        <v>1507.4</v>
      </c>
      <c r="J295" s="16">
        <f t="shared" si="100"/>
        <v>1646.2</v>
      </c>
      <c r="K295" s="16">
        <f t="shared" si="10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93"/>
        <v>1507.4</v>
      </c>
      <c r="J296" s="16">
        <f t="shared" si="100"/>
        <v>1646.2</v>
      </c>
      <c r="K296" s="16">
        <f t="shared" si="10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00"/>
        <v>1507.4</v>
      </c>
      <c r="H297" s="16">
        <f t="shared" si="100"/>
        <v>0</v>
      </c>
      <c r="I297" s="12">
        <f t="shared" si="93"/>
        <v>1507.4</v>
      </c>
      <c r="J297" s="16">
        <f t="shared" si="100"/>
        <v>1646.2</v>
      </c>
      <c r="K297" s="16">
        <f t="shared" si="10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00"/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93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01">G303</f>
        <v>2580.1999999999998</v>
      </c>
      <c r="H300" s="15">
        <f t="shared" si="101"/>
        <v>0</v>
      </c>
      <c r="I300" s="12">
        <f t="shared" si="93"/>
        <v>2580.1999999999998</v>
      </c>
      <c r="J300" s="15">
        <f t="shared" si="101"/>
        <v>2302.5</v>
      </c>
      <c r="K300" s="15">
        <f t="shared" si="10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93"/>
        <v>2580.1999999999998</v>
      </c>
      <c r="J301" s="16">
        <f t="shared" ref="J301:K301" si="102">J308+J313+J326+J329+J332+J321+J316+J336+J339</f>
        <v>2302.5</v>
      </c>
      <c r="K301" s="16">
        <f t="shared" si="102"/>
        <v>2130</v>
      </c>
    </row>
    <row r="302" spans="1:11" hidden="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93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03">G304+G309+G322+G317</f>
        <v>2580.1999999999998</v>
      </c>
      <c r="H303" s="16">
        <f t="shared" si="103"/>
        <v>0</v>
      </c>
      <c r="I303" s="12">
        <f t="shared" si="93"/>
        <v>2580.1999999999998</v>
      </c>
      <c r="J303" s="16">
        <f t="shared" si="103"/>
        <v>2302.5</v>
      </c>
      <c r="K303" s="16">
        <f t="shared" si="10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04">G305</f>
        <v>0</v>
      </c>
      <c r="H304" s="16">
        <f t="shared" si="104"/>
        <v>0</v>
      </c>
      <c r="I304" s="12">
        <f t="shared" si="93"/>
        <v>0</v>
      </c>
      <c r="J304" s="16">
        <f t="shared" si="104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04"/>
        <v>0</v>
      </c>
      <c r="H305" s="16">
        <f t="shared" si="104"/>
        <v>0</v>
      </c>
      <c r="I305" s="12">
        <f t="shared" si="93"/>
        <v>0</v>
      </c>
      <c r="J305" s="16">
        <f t="shared" si="104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04"/>
        <v>0</v>
      </c>
      <c r="H306" s="16">
        <f t="shared" si="104"/>
        <v>0</v>
      </c>
      <c r="I306" s="12">
        <f t="shared" si="93"/>
        <v>0</v>
      </c>
      <c r="J306" s="16">
        <f t="shared" si="104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04"/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93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05">G310</f>
        <v>0</v>
      </c>
      <c r="H309" s="16">
        <f t="shared" si="105"/>
        <v>0</v>
      </c>
      <c r="I309" s="12">
        <f t="shared" si="93"/>
        <v>0</v>
      </c>
      <c r="J309" s="16">
        <f t="shared" si="105"/>
        <v>0</v>
      </c>
      <c r="K309" s="16">
        <f t="shared" si="105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06">G311+G314</f>
        <v>0</v>
      </c>
      <c r="H310" s="36">
        <f t="shared" si="106"/>
        <v>0</v>
      </c>
      <c r="I310" s="12">
        <f t="shared" si="93"/>
        <v>0</v>
      </c>
      <c r="J310" s="36">
        <f t="shared" si="106"/>
        <v>0</v>
      </c>
      <c r="K310" s="36">
        <f t="shared" si="106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07">G312</f>
        <v>0</v>
      </c>
      <c r="H311" s="16">
        <f t="shared" si="107"/>
        <v>0</v>
      </c>
      <c r="I311" s="12">
        <f t="shared" si="93"/>
        <v>0</v>
      </c>
      <c r="J311" s="16">
        <f t="shared" si="107"/>
        <v>0</v>
      </c>
      <c r="K311" s="16">
        <f t="shared" si="107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07"/>
        <v>0</v>
      </c>
      <c r="H312" s="16">
        <f t="shared" si="107"/>
        <v>0</v>
      </c>
      <c r="I312" s="12">
        <f t="shared" si="93"/>
        <v>0</v>
      </c>
      <c r="J312" s="16">
        <f t="shared" si="107"/>
        <v>0</v>
      </c>
      <c r="K312" s="16">
        <f t="shared" si="107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93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08">G315</f>
        <v>0</v>
      </c>
      <c r="H314" s="16">
        <f t="shared" si="108"/>
        <v>0</v>
      </c>
      <c r="I314" s="12">
        <f t="shared" si="93"/>
        <v>0</v>
      </c>
      <c r="J314" s="16">
        <f t="shared" si="108"/>
        <v>0</v>
      </c>
      <c r="K314" s="16">
        <f t="shared" si="108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08"/>
        <v>0</v>
      </c>
      <c r="H315" s="16">
        <f t="shared" si="108"/>
        <v>0</v>
      </c>
      <c r="I315" s="12">
        <f t="shared" si="93"/>
        <v>0</v>
      </c>
      <c r="J315" s="16">
        <f t="shared" si="108"/>
        <v>0</v>
      </c>
      <c r="K315" s="16">
        <f t="shared" si="108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93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93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09">G319</f>
        <v>0</v>
      </c>
      <c r="H318" s="16">
        <f t="shared" si="109"/>
        <v>0</v>
      </c>
      <c r="I318" s="12">
        <f t="shared" si="93"/>
        <v>0</v>
      </c>
      <c r="J318" s="16">
        <f t="shared" si="109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09"/>
        <v>0</v>
      </c>
      <c r="H319" s="16">
        <f t="shared" si="109"/>
        <v>0</v>
      </c>
      <c r="I319" s="12">
        <f t="shared" si="93"/>
        <v>0</v>
      </c>
      <c r="J319" s="16">
        <f t="shared" si="109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09"/>
        <v>0</v>
      </c>
      <c r="H320" s="16">
        <f t="shared" si="109"/>
        <v>0</v>
      </c>
      <c r="I320" s="12">
        <f t="shared" si="93"/>
        <v>0</v>
      </c>
      <c r="J320" s="16">
        <f t="shared" si="109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93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93"/>
        <v>2580.1999999999998</v>
      </c>
      <c r="J322" s="16">
        <f t="shared" ref="J322:K322" si="110">J323+J333</f>
        <v>2302.5</v>
      </c>
      <c r="K322" s="16">
        <f t="shared" si="110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11">G324+G327+G330</f>
        <v>2490.1999999999998</v>
      </c>
      <c r="H323" s="16">
        <f t="shared" si="111"/>
        <v>0</v>
      </c>
      <c r="I323" s="12">
        <f t="shared" si="93"/>
        <v>2490.1999999999998</v>
      </c>
      <c r="J323" s="16">
        <f t="shared" si="111"/>
        <v>2272.5</v>
      </c>
      <c r="K323" s="16">
        <f t="shared" si="111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12">G325</f>
        <v>2280</v>
      </c>
      <c r="H324" s="16">
        <f t="shared" si="112"/>
        <v>0</v>
      </c>
      <c r="I324" s="12">
        <f t="shared" si="93"/>
        <v>2280</v>
      </c>
      <c r="J324" s="16">
        <f t="shared" si="112"/>
        <v>2072.5</v>
      </c>
      <c r="K324" s="16">
        <f t="shared" si="112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12"/>
        <v>2280</v>
      </c>
      <c r="H325" s="16">
        <f t="shared" si="112"/>
        <v>0</v>
      </c>
      <c r="I325" s="12">
        <f t="shared" si="93"/>
        <v>2280</v>
      </c>
      <c r="J325" s="16">
        <f t="shared" si="112"/>
        <v>2072.5</v>
      </c>
      <c r="K325" s="16">
        <f t="shared" si="112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93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13">G328</f>
        <v>205.2</v>
      </c>
      <c r="H327" s="16">
        <f t="shared" si="113"/>
        <v>0</v>
      </c>
      <c r="I327" s="12">
        <f t="shared" si="93"/>
        <v>205.2</v>
      </c>
      <c r="J327" s="16">
        <f>J328</f>
        <v>200</v>
      </c>
      <c r="K327" s="16">
        <f t="shared" ref="K327" si="114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13"/>
        <v>205.2</v>
      </c>
      <c r="H328" s="16">
        <f t="shared" si="113"/>
        <v>0</v>
      </c>
      <c r="I328" s="12">
        <f t="shared" si="93"/>
        <v>205.2</v>
      </c>
      <c r="J328" s="16">
        <f t="shared" si="113"/>
        <v>200</v>
      </c>
      <c r="K328" s="16">
        <f t="shared" si="113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93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15">G331</f>
        <v>5</v>
      </c>
      <c r="H330" s="16">
        <f t="shared" si="115"/>
        <v>0</v>
      </c>
      <c r="I330" s="12">
        <f t="shared" si="93"/>
        <v>5</v>
      </c>
      <c r="J330" s="16">
        <f t="shared" si="115"/>
        <v>0</v>
      </c>
      <c r="K330" s="16">
        <f t="shared" si="115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15"/>
        <v>5</v>
      </c>
      <c r="H331" s="16">
        <f t="shared" si="115"/>
        <v>0</v>
      </c>
      <c r="I331" s="12">
        <f t="shared" si="93"/>
        <v>5</v>
      </c>
      <c r="J331" s="16">
        <f t="shared" si="115"/>
        <v>0</v>
      </c>
      <c r="K331" s="16">
        <f t="shared" si="115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93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16">G337+G334</f>
        <v>90</v>
      </c>
      <c r="H333" s="16">
        <f t="shared" si="116"/>
        <v>0</v>
      </c>
      <c r="I333" s="12">
        <f t="shared" si="93"/>
        <v>90</v>
      </c>
      <c r="J333" s="16">
        <f t="shared" si="116"/>
        <v>30</v>
      </c>
      <c r="K333" s="16">
        <f t="shared" si="116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17">G335</f>
        <v>30</v>
      </c>
      <c r="H334" s="16">
        <f t="shared" si="117"/>
        <v>0</v>
      </c>
      <c r="I334" s="12">
        <f t="shared" si="93"/>
        <v>30</v>
      </c>
      <c r="J334" s="16">
        <f t="shared" si="117"/>
        <v>30</v>
      </c>
      <c r="K334" s="16">
        <f t="shared" si="117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17"/>
        <v>30</v>
      </c>
      <c r="H335" s="16">
        <f t="shared" si="117"/>
        <v>0</v>
      </c>
      <c r="I335" s="12">
        <f t="shared" si="93"/>
        <v>30</v>
      </c>
      <c r="J335" s="16">
        <f t="shared" si="117"/>
        <v>30</v>
      </c>
      <c r="K335" s="16">
        <f t="shared" si="117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93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18">G338</f>
        <v>60</v>
      </c>
      <c r="H337" s="16">
        <f t="shared" si="118"/>
        <v>0</v>
      </c>
      <c r="I337" s="12">
        <f t="shared" si="93"/>
        <v>60</v>
      </c>
      <c r="J337" s="16">
        <f t="shared" si="118"/>
        <v>0</v>
      </c>
      <c r="K337" s="16">
        <f t="shared" si="118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18"/>
        <v>60</v>
      </c>
      <c r="H338" s="16">
        <f t="shared" si="118"/>
        <v>0</v>
      </c>
      <c r="I338" s="12">
        <f t="shared" si="93"/>
        <v>60</v>
      </c>
      <c r="J338" s="16">
        <f t="shared" si="118"/>
        <v>0</v>
      </c>
      <c r="K338" s="16">
        <f t="shared" si="118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93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19">G341+G342+G343</f>
        <v>30433</v>
      </c>
      <c r="H340" s="15">
        <f t="shared" si="119"/>
        <v>1336.3000000000002</v>
      </c>
      <c r="I340" s="12">
        <f t="shared" si="93"/>
        <v>31769.3</v>
      </c>
      <c r="J340" s="15">
        <f t="shared" si="119"/>
        <v>28666.3</v>
      </c>
      <c r="K340" s="15">
        <f>K341+K342+K343</f>
        <v>33346.300000000003</v>
      </c>
      <c r="L340" s="109">
        <f>G344+G350+G358+G364+G445</f>
        <v>30432.999999999996</v>
      </c>
      <c r="M340" s="109">
        <f t="shared" ref="M340:N340" si="120">J344+J350+J358+J364+J445</f>
        <v>28666.3</v>
      </c>
      <c r="N340" s="109">
        <f t="shared" si="120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1336.3000000000002</v>
      </c>
      <c r="I341" s="12">
        <f t="shared" ref="I341:I408" si="121">G341+H341</f>
        <v>19778.3</v>
      </c>
      <c r="J341" s="15">
        <f t="shared" ref="J341:K341" si="122">J363+J381+J393+J397+J411+J451+J456+J384+J369+J406+J354+J357+J416+J419+J423+J440+J444+J427</f>
        <v>18310</v>
      </c>
      <c r="K341" s="15">
        <f t="shared" si="122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11991</v>
      </c>
      <c r="H342" s="15">
        <f>H401++H349+H431+H389</f>
        <v>0</v>
      </c>
      <c r="I342" s="12">
        <f t="shared" si="121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21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21"/>
        <v>356.3</v>
      </c>
      <c r="J344" s="15">
        <f t="shared" ref="G344:K348" si="123">J345</f>
        <v>356.3</v>
      </c>
      <c r="K344" s="15">
        <f t="shared" si="123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23"/>
        <v>356.3</v>
      </c>
      <c r="H345" s="16">
        <f t="shared" si="123"/>
        <v>0</v>
      </c>
      <c r="I345" s="12">
        <f t="shared" si="121"/>
        <v>356.3</v>
      </c>
      <c r="J345" s="16">
        <f t="shared" si="123"/>
        <v>356.3</v>
      </c>
      <c r="K345" s="16">
        <f t="shared" si="123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si="123"/>
        <v>356.3</v>
      </c>
      <c r="H346" s="130">
        <f t="shared" si="123"/>
        <v>0</v>
      </c>
      <c r="I346" s="12">
        <f t="shared" si="121"/>
        <v>356.3</v>
      </c>
      <c r="J346" s="130">
        <f t="shared" si="123"/>
        <v>356.3</v>
      </c>
      <c r="K346" s="130">
        <f t="shared" si="123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23"/>
        <v>356.3</v>
      </c>
      <c r="H347" s="130">
        <f t="shared" si="123"/>
        <v>0</v>
      </c>
      <c r="I347" s="12">
        <f t="shared" si="121"/>
        <v>356.3</v>
      </c>
      <c r="J347" s="130">
        <f t="shared" si="123"/>
        <v>356.3</v>
      </c>
      <c r="K347" s="130">
        <f t="shared" si="123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23"/>
        <v>356.3</v>
      </c>
      <c r="H348" s="130">
        <f t="shared" si="123"/>
        <v>0</v>
      </c>
      <c r="I348" s="12">
        <f t="shared" si="121"/>
        <v>356.3</v>
      </c>
      <c r="J348" s="130">
        <f t="shared" si="123"/>
        <v>356.3</v>
      </c>
      <c r="K348" s="130">
        <f t="shared" si="123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21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-54</v>
      </c>
      <c r="I350" s="12">
        <f t="shared" si="121"/>
        <v>25</v>
      </c>
      <c r="J350" s="19">
        <f t="shared" ref="J350:K353" si="124">J351</f>
        <v>79</v>
      </c>
      <c r="K350" s="19">
        <f t="shared" si="124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-54</v>
      </c>
      <c r="I351" s="12">
        <f t="shared" si="121"/>
        <v>25</v>
      </c>
      <c r="J351" s="19">
        <f t="shared" ref="J351:K351" si="125">J352+J355</f>
        <v>79</v>
      </c>
      <c r="K351" s="19">
        <f t="shared" si="125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-54</v>
      </c>
      <c r="I352" s="12">
        <f t="shared" si="121"/>
        <v>25</v>
      </c>
      <c r="J352" s="19">
        <f t="shared" si="124"/>
        <v>79</v>
      </c>
      <c r="K352" s="19">
        <f t="shared" si="124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-54</v>
      </c>
      <c r="I353" s="12">
        <f t="shared" si="121"/>
        <v>25</v>
      </c>
      <c r="J353" s="19">
        <f t="shared" si="124"/>
        <v>79</v>
      </c>
      <c r="K353" s="19">
        <f t="shared" si="124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'[7]Поправки март)'!$I$1551</f>
        <v>-54</v>
      </c>
      <c r="I354" s="12">
        <f t="shared" si="121"/>
        <v>25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21"/>
        <v>0</v>
      </c>
      <c r="J355" s="19">
        <f t="shared" ref="J355:K356" si="126">J356</f>
        <v>0</v>
      </c>
      <c r="K355" s="19">
        <f t="shared" si="126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21"/>
        <v>0</v>
      </c>
      <c r="J356" s="19">
        <f t="shared" si="126"/>
        <v>0</v>
      </c>
      <c r="K356" s="19">
        <f t="shared" si="126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21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27">G359</f>
        <v>3250</v>
      </c>
      <c r="H358" s="15">
        <f t="shared" si="127"/>
        <v>210.3</v>
      </c>
      <c r="I358" s="12">
        <f t="shared" si="121"/>
        <v>3460.3</v>
      </c>
      <c r="J358" s="15">
        <f t="shared" si="127"/>
        <v>2500</v>
      </c>
      <c r="K358" s="15">
        <f t="shared" si="127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27"/>
        <v>3250</v>
      </c>
      <c r="H359" s="16">
        <f t="shared" si="127"/>
        <v>210.3</v>
      </c>
      <c r="I359" s="12">
        <f t="shared" si="121"/>
        <v>3460.3</v>
      </c>
      <c r="J359" s="16">
        <f t="shared" si="127"/>
        <v>2500</v>
      </c>
      <c r="K359" s="16">
        <f t="shared" si="127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27"/>
        <v>3250</v>
      </c>
      <c r="H360" s="16">
        <f t="shared" si="127"/>
        <v>210.3</v>
      </c>
      <c r="I360" s="12">
        <f t="shared" si="121"/>
        <v>3460.3</v>
      </c>
      <c r="J360" s="16">
        <f t="shared" si="127"/>
        <v>2500</v>
      </c>
      <c r="K360" s="16">
        <f t="shared" si="127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27"/>
        <v>3250</v>
      </c>
      <c r="H361" s="16">
        <f t="shared" si="127"/>
        <v>210.3</v>
      </c>
      <c r="I361" s="12">
        <f t="shared" si="121"/>
        <v>3460.3</v>
      </c>
      <c r="J361" s="16">
        <f t="shared" si="127"/>
        <v>2500</v>
      </c>
      <c r="K361" s="16">
        <f t="shared" si="127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27"/>
        <v>3250</v>
      </c>
      <c r="H362" s="16">
        <f t="shared" si="127"/>
        <v>210.3</v>
      </c>
      <c r="I362" s="12">
        <f t="shared" si="121"/>
        <v>3460.3</v>
      </c>
      <c r="J362" s="16">
        <f t="shared" si="127"/>
        <v>2500</v>
      </c>
      <c r="K362" s="16">
        <f t="shared" si="127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'[7]Поправки март)'!$I$283</f>
        <v>210.3</v>
      </c>
      <c r="I363" s="12">
        <f t="shared" si="121"/>
        <v>3460.3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26642.699999999997</v>
      </c>
      <c r="H364" s="15">
        <f>H376+H365+H412</f>
        <v>900.00000000000023</v>
      </c>
      <c r="I364" s="12">
        <f t="shared" si="121"/>
        <v>27542.699999999997</v>
      </c>
      <c r="J364" s="15">
        <f t="shared" ref="J364:K364" si="128">J376+J365+J412</f>
        <v>25626</v>
      </c>
      <c r="K364" s="15">
        <f t="shared" si="128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29">G366</f>
        <v>0</v>
      </c>
      <c r="H365" s="15">
        <f t="shared" si="129"/>
        <v>0</v>
      </c>
      <c r="I365" s="12">
        <f t="shared" si="121"/>
        <v>0</v>
      </c>
      <c r="J365" s="15">
        <f t="shared" si="129"/>
        <v>0</v>
      </c>
      <c r="K365" s="15">
        <f t="shared" si="129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29"/>
        <v>0</v>
      </c>
      <c r="H366" s="16">
        <f t="shared" si="129"/>
        <v>0</v>
      </c>
      <c r="I366" s="12">
        <f t="shared" si="121"/>
        <v>0</v>
      </c>
      <c r="J366" s="16">
        <f t="shared" si="129"/>
        <v>0</v>
      </c>
      <c r="K366" s="16">
        <f t="shared" si="129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29"/>
        <v>0</v>
      </c>
      <c r="H367" s="16">
        <f t="shared" si="129"/>
        <v>0</v>
      </c>
      <c r="I367" s="12">
        <f t="shared" si="121"/>
        <v>0</v>
      </c>
      <c r="J367" s="16">
        <f t="shared" si="129"/>
        <v>0</v>
      </c>
      <c r="K367" s="16">
        <f t="shared" si="129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29"/>
        <v>0</v>
      </c>
      <c r="H368" s="16">
        <f t="shared" si="129"/>
        <v>0</v>
      </c>
      <c r="I368" s="12">
        <f t="shared" si="121"/>
        <v>0</v>
      </c>
      <c r="J368" s="16">
        <f t="shared" si="129"/>
        <v>0</v>
      </c>
      <c r="K368" s="16">
        <f t="shared" si="129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21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30">G371</f>
        <v>0</v>
      </c>
      <c r="H370" s="16">
        <f t="shared" si="130"/>
        <v>0</v>
      </c>
      <c r="I370" s="12">
        <f t="shared" si="121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30"/>
        <v>0</v>
      </c>
      <c r="H371" s="16">
        <f t="shared" si="130"/>
        <v>0</v>
      </c>
      <c r="I371" s="12">
        <f t="shared" si="121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30"/>
        <v>0</v>
      </c>
      <c r="H372" s="16">
        <f t="shared" si="130"/>
        <v>0</v>
      </c>
      <c r="I372" s="12">
        <f t="shared" si="121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30"/>
        <v>0</v>
      </c>
      <c r="H373" s="16">
        <f t="shared" si="130"/>
        <v>0</v>
      </c>
      <c r="I373" s="12">
        <f t="shared" si="121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30"/>
        <v>0</v>
      </c>
      <c r="H374" s="16">
        <f t="shared" si="130"/>
        <v>0</v>
      </c>
      <c r="I374" s="12">
        <f t="shared" si="121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21"/>
        <v>0</v>
      </c>
      <c r="J375" s="20" t="e">
        <f>E375+#REF!</f>
        <v>#REF!</v>
      </c>
      <c r="K375" s="26"/>
    </row>
    <row r="376" spans="1:11" ht="84">
      <c r="A376" s="13" t="s">
        <v>699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26342.699999999997</v>
      </c>
      <c r="H376" s="15">
        <f>H377+H385+H407</f>
        <v>900.00000000000023</v>
      </c>
      <c r="I376" s="12">
        <f>G376+H376</f>
        <v>27242.699999999997</v>
      </c>
      <c r="J376" s="15">
        <f t="shared" ref="J376:K376" si="131">J377+J385+J407</f>
        <v>25326</v>
      </c>
      <c r="K376" s="15">
        <f t="shared" si="131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-1187.3</v>
      </c>
      <c r="I377" s="12">
        <f t="shared" si="121"/>
        <v>7330.8</v>
      </c>
      <c r="J377" s="16">
        <f t="shared" ref="J377:K377" si="132">J378</f>
        <v>7081</v>
      </c>
      <c r="K377" s="16">
        <f t="shared" si="132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-1187.3</v>
      </c>
      <c r="I378" s="12">
        <f t="shared" si="121"/>
        <v>7330.8</v>
      </c>
      <c r="J378" s="16">
        <f t="shared" ref="J378:K378" si="133">J379+J382</f>
        <v>7081</v>
      </c>
      <c r="K378" s="16">
        <f t="shared" si="133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34">G380</f>
        <v>2881.1</v>
      </c>
      <c r="H379" s="16">
        <f t="shared" si="134"/>
        <v>-1187.3</v>
      </c>
      <c r="I379" s="12">
        <f t="shared" si="121"/>
        <v>1693.8</v>
      </c>
      <c r="J379" s="16">
        <f t="shared" si="134"/>
        <v>3000</v>
      </c>
      <c r="K379" s="16">
        <f t="shared" si="134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34"/>
        <v>2881.1</v>
      </c>
      <c r="H380" s="16">
        <f t="shared" si="134"/>
        <v>-1187.3</v>
      </c>
      <c r="I380" s="12">
        <f t="shared" si="121"/>
        <v>1693.8</v>
      </c>
      <c r="J380" s="16">
        <f t="shared" si="134"/>
        <v>3000</v>
      </c>
      <c r="K380" s="16">
        <f t="shared" si="134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'[7]Поправки март)'!$I$318</f>
        <v>-1187.3</v>
      </c>
      <c r="I381" s="12">
        <f t="shared" si="121"/>
        <v>1693.8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35">G383</f>
        <v>5637</v>
      </c>
      <c r="H382" s="16">
        <f t="shared" si="135"/>
        <v>0</v>
      </c>
      <c r="I382" s="12">
        <f t="shared" si="121"/>
        <v>5637</v>
      </c>
      <c r="J382" s="16">
        <f t="shared" si="135"/>
        <v>4081</v>
      </c>
      <c r="K382" s="16">
        <f t="shared" si="135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35"/>
        <v>5637</v>
      </c>
      <c r="H383" s="16">
        <f t="shared" si="135"/>
        <v>0</v>
      </c>
      <c r="I383" s="12">
        <f t="shared" si="121"/>
        <v>5637</v>
      </c>
      <c r="J383" s="16">
        <f t="shared" si="135"/>
        <v>4081</v>
      </c>
      <c r="K383" s="16">
        <f t="shared" si="135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21"/>
        <v>5637</v>
      </c>
      <c r="J384" s="26">
        <f>'[1]Бюджет 2025 г 1 чтение'!$I$616</f>
        <v>4081</v>
      </c>
      <c r="K384" s="26">
        <v>4081</v>
      </c>
    </row>
    <row r="385" spans="1:16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17424.599999999999</v>
      </c>
      <c r="H385" s="16">
        <f>H390+H394+H398+H402+H386</f>
        <v>2087.3000000000002</v>
      </c>
      <c r="I385" s="12">
        <f>G385+H385</f>
        <v>19511.899999999998</v>
      </c>
      <c r="J385" s="16">
        <f>J390+J394+J398+J402+J386</f>
        <v>17845</v>
      </c>
      <c r="K385" s="16">
        <f>K390+K394+K398+K402+K386</f>
        <v>23025</v>
      </c>
    </row>
    <row r="386" spans="1:16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100</v>
      </c>
      <c r="H386" s="155">
        <f>H387</f>
        <v>0</v>
      </c>
      <c r="I386" s="185">
        <f t="shared" si="121"/>
        <v>100</v>
      </c>
      <c r="J386" s="155">
        <f t="shared" ref="J386:K388" si="136">J387</f>
        <v>0</v>
      </c>
      <c r="K386" s="155">
        <f t="shared" si="136"/>
        <v>0</v>
      </c>
    </row>
    <row r="387" spans="1:16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100</v>
      </c>
      <c r="H387" s="155">
        <f t="shared" ref="H387:H388" si="137">H388</f>
        <v>0</v>
      </c>
      <c r="I387" s="185">
        <f t="shared" si="121"/>
        <v>100</v>
      </c>
      <c r="J387" s="155">
        <f t="shared" si="136"/>
        <v>0</v>
      </c>
      <c r="K387" s="155">
        <f t="shared" si="136"/>
        <v>0</v>
      </c>
    </row>
    <row r="388" spans="1:16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100</v>
      </c>
      <c r="H388" s="155">
        <f t="shared" si="137"/>
        <v>0</v>
      </c>
      <c r="I388" s="185">
        <f t="shared" si="121"/>
        <v>100</v>
      </c>
      <c r="J388" s="155">
        <f t="shared" si="136"/>
        <v>0</v>
      </c>
      <c r="K388" s="155">
        <f t="shared" si="136"/>
        <v>0</v>
      </c>
    </row>
    <row r="389" spans="1:16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>
        <v>100</v>
      </c>
      <c r="H389" s="155">
        <v>0</v>
      </c>
      <c r="I389" s="185">
        <f t="shared" si="121"/>
        <v>100</v>
      </c>
      <c r="J389" s="155"/>
      <c r="K389" s="155"/>
    </row>
    <row r="390" spans="1:16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2087.3000000000002</v>
      </c>
      <c r="I390" s="185">
        <f t="shared" si="121"/>
        <v>7760.7</v>
      </c>
      <c r="J390" s="155">
        <f t="shared" ref="G390:K392" si="138">J391</f>
        <v>7774.3</v>
      </c>
      <c r="K390" s="155">
        <f t="shared" si="138"/>
        <v>12954.3</v>
      </c>
    </row>
    <row r="391" spans="1:16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38"/>
        <v>5673.4</v>
      </c>
      <c r="H391" s="155">
        <f t="shared" si="138"/>
        <v>2087.3000000000002</v>
      </c>
      <c r="I391" s="185">
        <f t="shared" si="121"/>
        <v>7760.7</v>
      </c>
      <c r="J391" s="155">
        <f t="shared" si="138"/>
        <v>7774.3</v>
      </c>
      <c r="K391" s="155">
        <f t="shared" si="138"/>
        <v>12954.3</v>
      </c>
    </row>
    <row r="392" spans="1:16" ht="21.75" customHeight="1">
      <c r="A392" s="174" t="s">
        <v>155</v>
      </c>
      <c r="B392" s="189" t="s">
        <v>146</v>
      </c>
      <c r="C392" s="189" t="s">
        <v>152</v>
      </c>
      <c r="D392" s="190">
        <v>6100282130</v>
      </c>
      <c r="E392" s="189" t="s">
        <v>53</v>
      </c>
      <c r="F392" s="189"/>
      <c r="G392" s="155">
        <f t="shared" si="138"/>
        <v>5673.4</v>
      </c>
      <c r="H392" s="155">
        <f t="shared" si="138"/>
        <v>2087.3000000000002</v>
      </c>
      <c r="I392" s="185">
        <f t="shared" si="121"/>
        <v>7760.7</v>
      </c>
      <c r="J392" s="155">
        <f t="shared" si="138"/>
        <v>7774.3</v>
      </c>
      <c r="K392" s="155">
        <f t="shared" si="138"/>
        <v>12954.3</v>
      </c>
      <c r="L392" s="186"/>
      <c r="M392" s="186"/>
      <c r="N392" s="186"/>
      <c r="O392" s="186"/>
      <c r="P392" s="186"/>
    </row>
    <row r="393" spans="1:16">
      <c r="A393" s="188" t="s">
        <v>81</v>
      </c>
      <c r="B393" s="189" t="s">
        <v>146</v>
      </c>
      <c r="C393" s="189" t="s">
        <v>152</v>
      </c>
      <c r="D393" s="190">
        <v>6100282130</v>
      </c>
      <c r="E393" s="189" t="s">
        <v>53</v>
      </c>
      <c r="F393" s="189" t="s">
        <v>17</v>
      </c>
      <c r="G393" s="149">
        <f>'[3]Бюджет 2025 г 2 чтение'!$H$319</f>
        <v>5673.4</v>
      </c>
      <c r="H393" s="149">
        <f>'[7]Поправки март)'!$I$327</f>
        <v>2087.3000000000002</v>
      </c>
      <c r="I393" s="185">
        <f t="shared" si="121"/>
        <v>7760.7</v>
      </c>
      <c r="J393" s="190">
        <f>'[3]Бюджет 2025 г 2 чтение'!$I$318</f>
        <v>7774.3</v>
      </c>
      <c r="K393" s="190">
        <f>'[3]Бюджет 2025 г 2 чтение'!$J$319</f>
        <v>12954.3</v>
      </c>
      <c r="L393" s="186"/>
      <c r="M393" s="186"/>
      <c r="N393" s="186"/>
      <c r="O393" s="186"/>
      <c r="P393" s="186"/>
    </row>
    <row r="394" spans="1:16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39">G395</f>
        <v>116.5</v>
      </c>
      <c r="H394" s="16">
        <f t="shared" si="139"/>
        <v>0</v>
      </c>
      <c r="I394" s="12">
        <f t="shared" si="121"/>
        <v>116.5</v>
      </c>
      <c r="J394" s="16">
        <f t="shared" si="139"/>
        <v>70.7</v>
      </c>
      <c r="K394" s="16">
        <f t="shared" si="139"/>
        <v>70.7</v>
      </c>
    </row>
    <row r="395" spans="1:16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39"/>
        <v>116.5</v>
      </c>
      <c r="H395" s="16">
        <f t="shared" si="139"/>
        <v>0</v>
      </c>
      <c r="I395" s="12">
        <f t="shared" si="121"/>
        <v>116.5</v>
      </c>
      <c r="J395" s="16">
        <f t="shared" si="139"/>
        <v>70.7</v>
      </c>
      <c r="K395" s="16">
        <f t="shared" si="139"/>
        <v>70.7</v>
      </c>
    </row>
    <row r="396" spans="1:16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39"/>
        <v>116.5</v>
      </c>
      <c r="H396" s="16">
        <f t="shared" si="139"/>
        <v>0</v>
      </c>
      <c r="I396" s="12">
        <f t="shared" si="121"/>
        <v>116.5</v>
      </c>
      <c r="J396" s="16">
        <f t="shared" si="139"/>
        <v>70.7</v>
      </c>
      <c r="K396" s="16">
        <f t="shared" si="139"/>
        <v>70.7</v>
      </c>
    </row>
    <row r="397" spans="1:16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21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6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40">G399</f>
        <v>11534.7</v>
      </c>
      <c r="H398" s="16">
        <f t="shared" si="140"/>
        <v>0</v>
      </c>
      <c r="I398" s="12">
        <f t="shared" si="121"/>
        <v>11534.7</v>
      </c>
      <c r="J398" s="16">
        <f t="shared" si="140"/>
        <v>10000</v>
      </c>
      <c r="K398" s="16">
        <f t="shared" si="140"/>
        <v>10000</v>
      </c>
    </row>
    <row r="399" spans="1:16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40"/>
        <v>11534.7</v>
      </c>
      <c r="H399" s="16">
        <f t="shared" si="140"/>
        <v>0</v>
      </c>
      <c r="I399" s="12">
        <f t="shared" si="121"/>
        <v>11534.7</v>
      </c>
      <c r="J399" s="16">
        <f t="shared" si="140"/>
        <v>10000</v>
      </c>
      <c r="K399" s="16">
        <f t="shared" si="140"/>
        <v>10000</v>
      </c>
    </row>
    <row r="400" spans="1:16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40"/>
        <v>11534.7</v>
      </c>
      <c r="H400" s="16">
        <f t="shared" si="140"/>
        <v>0</v>
      </c>
      <c r="I400" s="12">
        <f t="shared" si="121"/>
        <v>11534.7</v>
      </c>
      <c r="J400" s="16">
        <f t="shared" si="140"/>
        <v>10000</v>
      </c>
      <c r="K400" s="16">
        <f t="shared" si="140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21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41">G403</f>
        <v>0</v>
      </c>
      <c r="H402" s="16">
        <f t="shared" si="141"/>
        <v>0</v>
      </c>
      <c r="I402" s="12">
        <f t="shared" si="121"/>
        <v>0</v>
      </c>
      <c r="J402" s="16">
        <f t="shared" si="141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41"/>
        <v>0</v>
      </c>
      <c r="H403" s="16">
        <f t="shared" si="141"/>
        <v>0</v>
      </c>
      <c r="I403" s="12">
        <f t="shared" si="121"/>
        <v>0</v>
      </c>
      <c r="J403" s="16">
        <f t="shared" si="141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41"/>
        <v>0</v>
      </c>
      <c r="H404" s="16">
        <f t="shared" si="141"/>
        <v>0</v>
      </c>
      <c r="I404" s="12">
        <f t="shared" si="121"/>
        <v>0</v>
      </c>
      <c r="J404" s="16">
        <f t="shared" si="141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41"/>
        <v>0</v>
      </c>
      <c r="H405" s="16">
        <f t="shared" si="141"/>
        <v>0</v>
      </c>
      <c r="I405" s="12">
        <f t="shared" si="121"/>
        <v>0</v>
      </c>
      <c r="J405" s="16">
        <f t="shared" si="141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21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42">G408</f>
        <v>400</v>
      </c>
      <c r="H407" s="16">
        <f t="shared" si="142"/>
        <v>0</v>
      </c>
      <c r="I407" s="12">
        <f t="shared" si="121"/>
        <v>400</v>
      </c>
      <c r="J407" s="16">
        <f t="shared" si="142"/>
        <v>400</v>
      </c>
      <c r="K407" s="16">
        <f t="shared" si="142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42"/>
        <v>400</v>
      </c>
      <c r="H408" s="16">
        <f t="shared" si="142"/>
        <v>0</v>
      </c>
      <c r="I408" s="12">
        <f t="shared" si="121"/>
        <v>400</v>
      </c>
      <c r="J408" s="16">
        <f t="shared" si="142"/>
        <v>400</v>
      </c>
      <c r="K408" s="16">
        <f t="shared" si="142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42"/>
        <v>400</v>
      </c>
      <c r="H409" s="16">
        <f t="shared" si="142"/>
        <v>0</v>
      </c>
      <c r="I409" s="12">
        <f t="shared" ref="I409:I472" si="143">G409+H409</f>
        <v>400</v>
      </c>
      <c r="J409" s="16">
        <f t="shared" si="142"/>
        <v>400</v>
      </c>
      <c r="K409" s="16">
        <f t="shared" si="142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42"/>
        <v>400</v>
      </c>
      <c r="H410" s="16">
        <f t="shared" si="142"/>
        <v>0</v>
      </c>
      <c r="I410" s="12">
        <f t="shared" si="143"/>
        <v>400</v>
      </c>
      <c r="J410" s="16">
        <f t="shared" si="142"/>
        <v>400</v>
      </c>
      <c r="K410" s="16">
        <f t="shared" si="142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43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43"/>
        <v>300</v>
      </c>
      <c r="J412" s="16">
        <f>J413+J420+J437+J441+J424+J428</f>
        <v>300</v>
      </c>
      <c r="K412" s="16">
        <f t="shared" ref="K412" si="144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43"/>
        <v>0</v>
      </c>
      <c r="J413" s="16">
        <f>J414+J417</f>
        <v>0</v>
      </c>
      <c r="K413" s="16">
        <f t="shared" ref="K413" si="145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46">G415+G418</f>
        <v>0</v>
      </c>
      <c r="H414" s="16">
        <f t="shared" si="146"/>
        <v>0</v>
      </c>
      <c r="I414" s="12">
        <f t="shared" si="143"/>
        <v>0</v>
      </c>
      <c r="J414" s="16">
        <f t="shared" ref="J414:K415" si="147">J415</f>
        <v>0</v>
      </c>
      <c r="K414" s="16">
        <f t="shared" si="147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46"/>
        <v>0</v>
      </c>
      <c r="H415" s="16">
        <f t="shared" si="146"/>
        <v>0</v>
      </c>
      <c r="I415" s="12">
        <f t="shared" si="143"/>
        <v>0</v>
      </c>
      <c r="J415" s="16">
        <f t="shared" si="147"/>
        <v>0</v>
      </c>
      <c r="K415" s="16">
        <f t="shared" si="147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43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43"/>
        <v>0</v>
      </c>
      <c r="J417" s="16">
        <f t="shared" ref="J417:K418" si="148">J418</f>
        <v>0</v>
      </c>
      <c r="K417" s="16">
        <f t="shared" si="148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43"/>
        <v>0</v>
      </c>
      <c r="J418" s="16">
        <f t="shared" si="148"/>
        <v>0</v>
      </c>
      <c r="K418" s="16">
        <f t="shared" si="148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43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49">G421</f>
        <v>0</v>
      </c>
      <c r="H420" s="16">
        <f t="shared" si="149"/>
        <v>0</v>
      </c>
      <c r="I420" s="12">
        <f t="shared" si="143"/>
        <v>0</v>
      </c>
      <c r="J420" s="16">
        <f t="shared" ref="J420:K422" si="150">J421</f>
        <v>0</v>
      </c>
      <c r="K420" s="16">
        <f t="shared" si="150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49"/>
        <v>0</v>
      </c>
      <c r="H421" s="16">
        <f t="shared" si="149"/>
        <v>0</v>
      </c>
      <c r="I421" s="12">
        <f t="shared" si="143"/>
        <v>0</v>
      </c>
      <c r="J421" s="16">
        <f t="shared" si="150"/>
        <v>0</v>
      </c>
      <c r="K421" s="16">
        <f t="shared" si="150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49"/>
        <v>0</v>
      </c>
      <c r="H422" s="16">
        <f t="shared" si="149"/>
        <v>0</v>
      </c>
      <c r="I422" s="12">
        <f t="shared" si="143"/>
        <v>0</v>
      </c>
      <c r="J422" s="16">
        <f t="shared" si="150"/>
        <v>0</v>
      </c>
      <c r="K422" s="16">
        <f t="shared" si="150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43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51">G425</f>
        <v>0</v>
      </c>
      <c r="H424" s="16">
        <f t="shared" si="151"/>
        <v>0</v>
      </c>
      <c r="I424" s="12">
        <f t="shared" si="143"/>
        <v>0</v>
      </c>
      <c r="J424" s="16">
        <f t="shared" ref="J424:K426" si="152">J425</f>
        <v>0</v>
      </c>
      <c r="K424" s="16">
        <f t="shared" si="152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51"/>
        <v>0</v>
      </c>
      <c r="H425" s="16">
        <f t="shared" si="151"/>
        <v>0</v>
      </c>
      <c r="I425" s="12">
        <f t="shared" si="143"/>
        <v>0</v>
      </c>
      <c r="J425" s="16">
        <f t="shared" si="152"/>
        <v>0</v>
      </c>
      <c r="K425" s="16">
        <f t="shared" si="152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51"/>
        <v>0</v>
      </c>
      <c r="H426" s="16">
        <f t="shared" si="151"/>
        <v>0</v>
      </c>
      <c r="I426" s="12">
        <f t="shared" si="143"/>
        <v>0</v>
      </c>
      <c r="J426" s="16">
        <f t="shared" si="152"/>
        <v>0</v>
      </c>
      <c r="K426" s="16">
        <f t="shared" si="152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43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53">G429</f>
        <v>0</v>
      </c>
      <c r="H428" s="16">
        <f t="shared" si="153"/>
        <v>0</v>
      </c>
      <c r="I428" s="12">
        <f t="shared" si="143"/>
        <v>0</v>
      </c>
      <c r="J428" s="16">
        <f t="shared" ref="J428:K430" si="154">J429</f>
        <v>0</v>
      </c>
      <c r="K428" s="16">
        <f t="shared" si="154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53"/>
        <v>0</v>
      </c>
      <c r="H429" s="16">
        <f t="shared" si="153"/>
        <v>0</v>
      </c>
      <c r="I429" s="12">
        <f t="shared" si="143"/>
        <v>0</v>
      </c>
      <c r="J429" s="16">
        <f t="shared" si="154"/>
        <v>0</v>
      </c>
      <c r="K429" s="16">
        <f t="shared" si="154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53"/>
        <v>0</v>
      </c>
      <c r="H430" s="16">
        <f t="shared" si="153"/>
        <v>0</v>
      </c>
      <c r="I430" s="12">
        <f t="shared" si="143"/>
        <v>0</v>
      </c>
      <c r="J430" s="16">
        <f t="shared" si="154"/>
        <v>0</v>
      </c>
      <c r="K430" s="16">
        <f t="shared" si="154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43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55">G433</f>
        <v>0</v>
      </c>
      <c r="H432" s="16">
        <f t="shared" si="155"/>
        <v>0</v>
      </c>
      <c r="I432" s="12">
        <f t="shared" si="143"/>
        <v>0</v>
      </c>
      <c r="J432" s="16">
        <f t="shared" ref="J432:K435" si="156">J433</f>
        <v>0</v>
      </c>
      <c r="K432" s="16">
        <f t="shared" si="156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55"/>
        <v>0</v>
      </c>
      <c r="H433" s="16">
        <f t="shared" si="155"/>
        <v>0</v>
      </c>
      <c r="I433" s="12">
        <f t="shared" si="143"/>
        <v>0</v>
      </c>
      <c r="J433" s="16">
        <f t="shared" si="156"/>
        <v>0</v>
      </c>
      <c r="K433" s="16">
        <f t="shared" si="156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55"/>
        <v>0</v>
      </c>
      <c r="H434" s="16">
        <f t="shared" si="155"/>
        <v>0</v>
      </c>
      <c r="I434" s="12">
        <f t="shared" si="143"/>
        <v>0</v>
      </c>
      <c r="J434" s="16">
        <f t="shared" si="156"/>
        <v>0</v>
      </c>
      <c r="K434" s="16">
        <f t="shared" si="156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55"/>
        <v>0</v>
      </c>
      <c r="H435" s="16">
        <f t="shared" si="155"/>
        <v>0</v>
      </c>
      <c r="I435" s="12">
        <f t="shared" si="143"/>
        <v>0</v>
      </c>
      <c r="J435" s="16">
        <f t="shared" si="156"/>
        <v>0</v>
      </c>
      <c r="K435" s="16">
        <f t="shared" si="156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43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43"/>
        <v>0</v>
      </c>
      <c r="J437" s="16">
        <f t="shared" ref="J437:K439" si="157">J438</f>
        <v>0</v>
      </c>
      <c r="K437" s="16">
        <f t="shared" si="157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58">G439</f>
        <v>0</v>
      </c>
      <c r="H438" s="16">
        <f t="shared" si="158"/>
        <v>0</v>
      </c>
      <c r="I438" s="12">
        <f t="shared" si="143"/>
        <v>0</v>
      </c>
      <c r="J438" s="16">
        <f t="shared" si="157"/>
        <v>0</v>
      </c>
      <c r="K438" s="16">
        <f t="shared" si="157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58"/>
        <v>0</v>
      </c>
      <c r="H439" s="16">
        <f t="shared" si="158"/>
        <v>0</v>
      </c>
      <c r="I439" s="12">
        <f t="shared" si="143"/>
        <v>0</v>
      </c>
      <c r="J439" s="16">
        <f t="shared" si="157"/>
        <v>0</v>
      </c>
      <c r="K439" s="16">
        <f t="shared" si="157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43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59">G442</f>
        <v>300</v>
      </c>
      <c r="H441" s="16">
        <f t="shared" si="159"/>
        <v>0</v>
      </c>
      <c r="I441" s="12">
        <f t="shared" si="143"/>
        <v>300</v>
      </c>
      <c r="J441" s="16">
        <f t="shared" ref="J441:K443" si="160">J442</f>
        <v>300</v>
      </c>
      <c r="K441" s="16">
        <f t="shared" si="160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59"/>
        <v>300</v>
      </c>
      <c r="H442" s="16">
        <f t="shared" si="159"/>
        <v>0</v>
      </c>
      <c r="I442" s="12">
        <f t="shared" si="143"/>
        <v>300</v>
      </c>
      <c r="J442" s="16">
        <f t="shared" si="160"/>
        <v>300</v>
      </c>
      <c r="K442" s="16">
        <f t="shared" si="160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59"/>
        <v>300</v>
      </c>
      <c r="H443" s="16">
        <f t="shared" si="159"/>
        <v>0</v>
      </c>
      <c r="I443" s="12">
        <f t="shared" si="143"/>
        <v>300</v>
      </c>
      <c r="J443" s="16">
        <f t="shared" si="160"/>
        <v>300</v>
      </c>
      <c r="K443" s="16">
        <f t="shared" si="160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43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61">G446+G452</f>
        <v>105</v>
      </c>
      <c r="H445" s="15">
        <f t="shared" si="161"/>
        <v>280</v>
      </c>
      <c r="I445" s="12">
        <f t="shared" si="143"/>
        <v>385</v>
      </c>
      <c r="J445" s="15">
        <f t="shared" si="161"/>
        <v>105</v>
      </c>
      <c r="K445" s="15">
        <f t="shared" si="161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43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62">G448</f>
        <v>0</v>
      </c>
      <c r="H447" s="16">
        <f t="shared" si="162"/>
        <v>0</v>
      </c>
      <c r="I447" s="12">
        <f t="shared" si="143"/>
        <v>0</v>
      </c>
      <c r="J447" s="16">
        <f t="shared" si="162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62"/>
        <v>0</v>
      </c>
      <c r="H448" s="16">
        <f t="shared" si="162"/>
        <v>0</v>
      </c>
      <c r="I448" s="12">
        <f t="shared" si="143"/>
        <v>0</v>
      </c>
      <c r="J448" s="16">
        <f t="shared" si="162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62"/>
        <v>0</v>
      </c>
      <c r="H449" s="36">
        <f t="shared" si="162"/>
        <v>0</v>
      </c>
      <c r="I449" s="12">
        <f t="shared" si="143"/>
        <v>0</v>
      </c>
      <c r="J449" s="36">
        <f t="shared" si="162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62"/>
        <v>0</v>
      </c>
      <c r="H450" s="36">
        <f t="shared" si="162"/>
        <v>0</v>
      </c>
      <c r="I450" s="12">
        <f t="shared" si="143"/>
        <v>0</v>
      </c>
      <c r="J450" s="36">
        <f t="shared" si="162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43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63">G453+G457</f>
        <v>105</v>
      </c>
      <c r="H452" s="16">
        <f t="shared" si="163"/>
        <v>280</v>
      </c>
      <c r="I452" s="12">
        <f t="shared" si="143"/>
        <v>385</v>
      </c>
      <c r="J452" s="16">
        <f t="shared" si="163"/>
        <v>105</v>
      </c>
      <c r="K452" s="16">
        <f t="shared" si="163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64">G454</f>
        <v>105</v>
      </c>
      <c r="H453" s="16">
        <f t="shared" si="164"/>
        <v>280</v>
      </c>
      <c r="I453" s="12">
        <f t="shared" si="143"/>
        <v>385</v>
      </c>
      <c r="J453" s="16">
        <f t="shared" si="164"/>
        <v>105</v>
      </c>
      <c r="K453" s="16">
        <f t="shared" si="164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64"/>
        <v>105</v>
      </c>
      <c r="H454" s="16">
        <f t="shared" si="164"/>
        <v>280</v>
      </c>
      <c r="I454" s="12">
        <f t="shared" si="143"/>
        <v>385</v>
      </c>
      <c r="J454" s="16">
        <f t="shared" si="164"/>
        <v>105</v>
      </c>
      <c r="K454" s="16">
        <f t="shared" si="164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64"/>
        <v>105</v>
      </c>
      <c r="H455" s="16">
        <f t="shared" si="164"/>
        <v>280</v>
      </c>
      <c r="I455" s="12">
        <f t="shared" si="143"/>
        <v>385</v>
      </c>
      <c r="J455" s="16">
        <f t="shared" si="164"/>
        <v>105</v>
      </c>
      <c r="K455" s="16">
        <f t="shared" si="164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'[7]Поправки март)'!$I$1568</f>
        <v>280</v>
      </c>
      <c r="I456" s="12">
        <f t="shared" si="143"/>
        <v>385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65">G458</f>
        <v>0</v>
      </c>
      <c r="H457" s="16">
        <f t="shared" si="165"/>
        <v>0</v>
      </c>
      <c r="I457" s="12">
        <f t="shared" si="143"/>
        <v>0</v>
      </c>
      <c r="J457" s="16">
        <f t="shared" si="165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65"/>
        <v>0</v>
      </c>
      <c r="H458" s="16">
        <f t="shared" si="165"/>
        <v>0</v>
      </c>
      <c r="I458" s="12">
        <f t="shared" si="143"/>
        <v>0</v>
      </c>
      <c r="J458" s="16">
        <f t="shared" si="165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65"/>
        <v>0</v>
      </c>
      <c r="H459" s="16">
        <f t="shared" si="165"/>
        <v>0</v>
      </c>
      <c r="I459" s="12">
        <f t="shared" si="143"/>
        <v>0</v>
      </c>
      <c r="J459" s="16">
        <f t="shared" si="165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43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20813.099999999999</v>
      </c>
      <c r="I461" s="12">
        <f t="shared" si="143"/>
        <v>22943.399999999998</v>
      </c>
      <c r="J461" s="15">
        <f t="shared" ref="J461:K461" si="166">J462+J463+J464+J465</f>
        <v>1489.5</v>
      </c>
      <c r="K461" s="15">
        <f t="shared" si="166"/>
        <v>1749.4</v>
      </c>
      <c r="L461" s="109">
        <f>G466+G500+G472</f>
        <v>2130.3000000000002</v>
      </c>
      <c r="M461" s="109">
        <f t="shared" ref="M461:N461" si="167">J466+J500+J472</f>
        <v>1489.5</v>
      </c>
      <c r="N461" s="109">
        <f t="shared" si="167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3469.1</v>
      </c>
      <c r="I462" s="12">
        <f t="shared" si="143"/>
        <v>5599.4</v>
      </c>
      <c r="J462" s="15">
        <f t="shared" ref="J462:K462" si="168">J471+J476+J494+J526+J533+J540+J545+J483+J486+J507+J511+J491+J523+J530+J537+J499+J551</f>
        <v>1489.5</v>
      </c>
      <c r="K462" s="15">
        <f t="shared" si="168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1561</v>
      </c>
      <c r="I463" s="12">
        <f t="shared" si="143"/>
        <v>1561</v>
      </c>
      <c r="J463" s="15">
        <f t="shared" ref="J463:K463" si="169">J512+J519+J556</f>
        <v>0</v>
      </c>
      <c r="K463" s="15">
        <f t="shared" si="169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15783</v>
      </c>
      <c r="I464" s="12">
        <f t="shared" si="143"/>
        <v>15783</v>
      </c>
      <c r="J464" s="15">
        <f t="shared" ref="J464:K464" si="170">J513+J560</f>
        <v>0</v>
      </c>
      <c r="K464" s="15">
        <f t="shared" si="170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71">G514</f>
        <v>0</v>
      </c>
      <c r="H465" s="15">
        <f t="shared" si="171"/>
        <v>0</v>
      </c>
      <c r="I465" s="12">
        <f t="shared" si="143"/>
        <v>0</v>
      </c>
      <c r="J465" s="15">
        <f t="shared" si="171"/>
        <v>0</v>
      </c>
      <c r="K465" s="15">
        <f t="shared" si="171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43"/>
        <v>446.7</v>
      </c>
      <c r="J466" s="15">
        <f t="shared" ref="G466:K470" si="172">J467</f>
        <v>190</v>
      </c>
      <c r="K466" s="15">
        <f t="shared" si="172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172"/>
        <v>446.7</v>
      </c>
      <c r="H467" s="16">
        <f t="shared" si="172"/>
        <v>0</v>
      </c>
      <c r="I467" s="12">
        <f t="shared" si="143"/>
        <v>446.7</v>
      </c>
      <c r="J467" s="16">
        <f t="shared" si="172"/>
        <v>190</v>
      </c>
      <c r="K467" s="16">
        <f t="shared" si="172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172"/>
        <v>446.7</v>
      </c>
      <c r="H468" s="16">
        <f t="shared" si="172"/>
        <v>0</v>
      </c>
      <c r="I468" s="12">
        <f t="shared" si="143"/>
        <v>446.7</v>
      </c>
      <c r="J468" s="16">
        <f t="shared" si="172"/>
        <v>190</v>
      </c>
      <c r="K468" s="16">
        <f t="shared" si="172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172"/>
        <v>446.7</v>
      </c>
      <c r="H469" s="16">
        <f t="shared" si="172"/>
        <v>0</v>
      </c>
      <c r="I469" s="12">
        <f t="shared" si="143"/>
        <v>446.7</v>
      </c>
      <c r="J469" s="16">
        <f t="shared" si="172"/>
        <v>190</v>
      </c>
      <c r="K469" s="16">
        <f t="shared" si="172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172"/>
        <v>446.7</v>
      </c>
      <c r="H470" s="16">
        <f t="shared" si="172"/>
        <v>0</v>
      </c>
      <c r="I470" s="12">
        <f t="shared" si="143"/>
        <v>446.7</v>
      </c>
      <c r="J470" s="16">
        <f t="shared" si="172"/>
        <v>190</v>
      </c>
      <c r="K470" s="16">
        <f t="shared" si="172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43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43"/>
        <v>90</v>
      </c>
      <c r="J472" s="15">
        <f t="shared" ref="J472:K472" si="173">J477+J487+J499</f>
        <v>70</v>
      </c>
      <c r="K472" s="15">
        <f t="shared" si="173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174">G474</f>
        <v>0</v>
      </c>
      <c r="H473" s="16">
        <f t="shared" si="174"/>
        <v>0</v>
      </c>
      <c r="I473" s="12">
        <f t="shared" ref="I473:I536" si="175">G473+H473</f>
        <v>0</v>
      </c>
      <c r="J473" s="16">
        <f t="shared" si="174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174"/>
        <v>0</v>
      </c>
      <c r="H474" s="16">
        <f t="shared" si="174"/>
        <v>0</v>
      </c>
      <c r="I474" s="12">
        <f t="shared" si="175"/>
        <v>0</v>
      </c>
      <c r="J474" s="16">
        <f t="shared" si="174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174"/>
        <v>0</v>
      </c>
      <c r="H475" s="16">
        <f t="shared" si="174"/>
        <v>0</v>
      </c>
      <c r="I475" s="12">
        <f t="shared" si="175"/>
        <v>0</v>
      </c>
      <c r="J475" s="16">
        <f t="shared" si="174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175"/>
        <v>0</v>
      </c>
      <c r="J476" s="16"/>
      <c r="K476" s="26"/>
    </row>
    <row r="477" spans="1:11" ht="43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176">G478</f>
        <v>0</v>
      </c>
      <c r="H477" s="16">
        <f t="shared" si="176"/>
        <v>0</v>
      </c>
      <c r="I477" s="12">
        <f t="shared" si="175"/>
        <v>0</v>
      </c>
      <c r="J477" s="16">
        <f t="shared" si="176"/>
        <v>0</v>
      </c>
      <c r="K477" s="16">
        <f t="shared" si="176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176"/>
        <v>0</v>
      </c>
      <c r="H478" s="16">
        <f t="shared" si="176"/>
        <v>0</v>
      </c>
      <c r="I478" s="12">
        <f t="shared" si="175"/>
        <v>0</v>
      </c>
      <c r="J478" s="16">
        <f t="shared" si="176"/>
        <v>0</v>
      </c>
      <c r="K478" s="16">
        <f t="shared" si="176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175"/>
        <v>0</v>
      </c>
      <c r="J479" s="16">
        <f t="shared" ref="J479:K479" si="177">J480+J484</f>
        <v>0</v>
      </c>
      <c r="K479" s="16">
        <f t="shared" si="177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175"/>
        <v>0</v>
      </c>
      <c r="J480" s="16">
        <f t="shared" ref="G480:K482" si="178">J481</f>
        <v>0</v>
      </c>
      <c r="K480" s="16">
        <f t="shared" si="178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178"/>
        <v>0</v>
      </c>
      <c r="H481" s="16">
        <f t="shared" si="178"/>
        <v>0</v>
      </c>
      <c r="I481" s="12">
        <f t="shared" si="175"/>
        <v>0</v>
      </c>
      <c r="J481" s="16">
        <f t="shared" si="178"/>
        <v>0</v>
      </c>
      <c r="K481" s="16">
        <f t="shared" si="178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178"/>
        <v>0</v>
      </c>
      <c r="H482" s="16">
        <f t="shared" si="178"/>
        <v>0</v>
      </c>
      <c r="I482" s="12">
        <f t="shared" si="175"/>
        <v>0</v>
      </c>
      <c r="J482" s="16">
        <f t="shared" si="178"/>
        <v>0</v>
      </c>
      <c r="K482" s="16">
        <f t="shared" si="178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175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179">G485</f>
        <v>0</v>
      </c>
      <c r="H484" s="16">
        <f t="shared" si="179"/>
        <v>0</v>
      </c>
      <c r="I484" s="12">
        <f t="shared" si="175"/>
        <v>0</v>
      </c>
      <c r="J484" s="16">
        <f t="shared" si="179"/>
        <v>0</v>
      </c>
      <c r="K484" s="16">
        <f t="shared" si="179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179"/>
        <v>0</v>
      </c>
      <c r="H485" s="16">
        <f t="shared" si="179"/>
        <v>0</v>
      </c>
      <c r="I485" s="12">
        <f t="shared" si="175"/>
        <v>0</v>
      </c>
      <c r="J485" s="16">
        <f t="shared" si="179"/>
        <v>0</v>
      </c>
      <c r="K485" s="16">
        <f t="shared" si="179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175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180">G488</f>
        <v>0</v>
      </c>
      <c r="H487" s="16">
        <f t="shared" si="180"/>
        <v>0</v>
      </c>
      <c r="I487" s="12">
        <f t="shared" si="175"/>
        <v>0</v>
      </c>
      <c r="J487" s="16">
        <f t="shared" si="180"/>
        <v>0</v>
      </c>
      <c r="K487" s="16">
        <f t="shared" si="180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181">G489+G492</f>
        <v>0</v>
      </c>
      <c r="H488" s="16">
        <f t="shared" si="181"/>
        <v>0</v>
      </c>
      <c r="I488" s="12">
        <f t="shared" si="175"/>
        <v>0</v>
      </c>
      <c r="J488" s="16">
        <f t="shared" si="181"/>
        <v>0</v>
      </c>
      <c r="K488" s="16">
        <f t="shared" si="181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182">G490</f>
        <v>0</v>
      </c>
      <c r="H489" s="16">
        <f t="shared" si="182"/>
        <v>0</v>
      </c>
      <c r="I489" s="12">
        <f t="shared" si="175"/>
        <v>0</v>
      </c>
      <c r="J489" s="16">
        <f t="shared" si="182"/>
        <v>0</v>
      </c>
      <c r="K489" s="16">
        <f t="shared" si="18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182"/>
        <v>0</v>
      </c>
      <c r="H490" s="16">
        <f t="shared" si="182"/>
        <v>0</v>
      </c>
      <c r="I490" s="12">
        <f t="shared" si="175"/>
        <v>0</v>
      </c>
      <c r="J490" s="16">
        <f t="shared" si="182"/>
        <v>0</v>
      </c>
      <c r="K490" s="16">
        <f t="shared" si="18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175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183">G493</f>
        <v>0</v>
      </c>
      <c r="H492" s="16">
        <f t="shared" si="183"/>
        <v>0</v>
      </c>
      <c r="I492" s="12">
        <f t="shared" si="175"/>
        <v>0</v>
      </c>
      <c r="J492" s="16">
        <f t="shared" si="183"/>
        <v>0</v>
      </c>
      <c r="K492" s="16">
        <f t="shared" si="18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183"/>
        <v>0</v>
      </c>
      <c r="H493" s="16">
        <f t="shared" si="183"/>
        <v>0</v>
      </c>
      <c r="I493" s="12">
        <f t="shared" si="175"/>
        <v>0</v>
      </c>
      <c r="J493" s="16">
        <f t="shared" si="183"/>
        <v>0</v>
      </c>
      <c r="K493" s="16">
        <f t="shared" si="18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175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184">G496</f>
        <v>90</v>
      </c>
      <c r="H495" s="130">
        <f t="shared" si="184"/>
        <v>0</v>
      </c>
      <c r="I495" s="12">
        <f t="shared" si="175"/>
        <v>90</v>
      </c>
      <c r="J495" s="130">
        <f t="shared" si="184"/>
        <v>70</v>
      </c>
      <c r="K495" s="130">
        <f t="shared" si="18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184"/>
        <v>90</v>
      </c>
      <c r="H496" s="130">
        <f t="shared" si="184"/>
        <v>0</v>
      </c>
      <c r="I496" s="12">
        <f t="shared" si="175"/>
        <v>90</v>
      </c>
      <c r="J496" s="130">
        <f t="shared" si="184"/>
        <v>70</v>
      </c>
      <c r="K496" s="130">
        <f t="shared" si="18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184"/>
        <v>90</v>
      </c>
      <c r="H497" s="130">
        <f t="shared" si="184"/>
        <v>0</v>
      </c>
      <c r="I497" s="12">
        <f t="shared" si="175"/>
        <v>90</v>
      </c>
      <c r="J497" s="130">
        <f t="shared" si="184"/>
        <v>70</v>
      </c>
      <c r="K497" s="130">
        <f t="shared" si="18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184"/>
        <v>90</v>
      </c>
      <c r="H498" s="130">
        <f t="shared" si="184"/>
        <v>0</v>
      </c>
      <c r="I498" s="12">
        <f t="shared" si="175"/>
        <v>90</v>
      </c>
      <c r="J498" s="130">
        <f t="shared" si="184"/>
        <v>70</v>
      </c>
      <c r="K498" s="130">
        <f t="shared" si="18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175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175"/>
        <v>1593.6</v>
      </c>
      <c r="J500" s="15">
        <f>J501+J515+J541</f>
        <v>1229.5</v>
      </c>
      <c r="K500" s="15">
        <f t="shared" ref="K500" si="185">K501+K515+K541</f>
        <v>1529.4</v>
      </c>
    </row>
    <row r="501" spans="1:11" ht="38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186">G502</f>
        <v>0</v>
      </c>
      <c r="H501" s="16">
        <f t="shared" si="186"/>
        <v>0</v>
      </c>
      <c r="I501" s="12">
        <f t="shared" si="175"/>
        <v>0</v>
      </c>
      <c r="J501" s="16">
        <f t="shared" si="186"/>
        <v>0</v>
      </c>
      <c r="K501" s="16">
        <f t="shared" si="18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186"/>
        <v>0</v>
      </c>
      <c r="H502" s="16">
        <f t="shared" si="186"/>
        <v>0</v>
      </c>
      <c r="I502" s="12">
        <f t="shared" si="175"/>
        <v>0</v>
      </c>
      <c r="J502" s="16">
        <f t="shared" si="186"/>
        <v>0</v>
      </c>
      <c r="K502" s="16">
        <f t="shared" si="18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187">G504+G508</f>
        <v>0</v>
      </c>
      <c r="H503" s="16">
        <f t="shared" si="187"/>
        <v>0</v>
      </c>
      <c r="I503" s="12">
        <f t="shared" si="175"/>
        <v>0</v>
      </c>
      <c r="J503" s="16">
        <f t="shared" si="187"/>
        <v>0</v>
      </c>
      <c r="K503" s="16">
        <f t="shared" si="18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188">G505</f>
        <v>0</v>
      </c>
      <c r="H504" s="16">
        <f t="shared" si="188"/>
        <v>0</v>
      </c>
      <c r="I504" s="12">
        <f t="shared" si="175"/>
        <v>0</v>
      </c>
      <c r="J504" s="16">
        <f t="shared" si="188"/>
        <v>0</v>
      </c>
      <c r="K504" s="16">
        <f t="shared" si="188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188"/>
        <v>0</v>
      </c>
      <c r="H505" s="16">
        <f t="shared" si="188"/>
        <v>0</v>
      </c>
      <c r="I505" s="12">
        <f t="shared" si="175"/>
        <v>0</v>
      </c>
      <c r="J505" s="16">
        <f t="shared" si="188"/>
        <v>0</v>
      </c>
      <c r="K505" s="16">
        <f t="shared" si="188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188"/>
        <v>0</v>
      </c>
      <c r="H506" s="16">
        <f t="shared" si="188"/>
        <v>0</v>
      </c>
      <c r="I506" s="12">
        <f t="shared" si="175"/>
        <v>0</v>
      </c>
      <c r="J506" s="16">
        <f t="shared" si="188"/>
        <v>0</v>
      </c>
      <c r="K506" s="16">
        <f t="shared" si="188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175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175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175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175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175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175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175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175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175"/>
        <v>593.6</v>
      </c>
      <c r="J515" s="15">
        <f t="shared" ref="J515:K515" si="189">J516+J520+J527+J534</f>
        <v>529.5</v>
      </c>
      <c r="K515" s="15">
        <f t="shared" si="189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190">G517</f>
        <v>0</v>
      </c>
      <c r="H516" s="16">
        <f t="shared" si="190"/>
        <v>0</v>
      </c>
      <c r="I516" s="12">
        <f t="shared" si="175"/>
        <v>0</v>
      </c>
      <c r="J516" s="16">
        <f t="shared" si="190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190"/>
        <v>0</v>
      </c>
      <c r="H517" s="16">
        <f t="shared" si="190"/>
        <v>0</v>
      </c>
      <c r="I517" s="12">
        <f t="shared" si="175"/>
        <v>0</v>
      </c>
      <c r="J517" s="16">
        <f t="shared" si="190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190"/>
        <v>0</v>
      </c>
      <c r="H518" s="16">
        <f t="shared" si="190"/>
        <v>0</v>
      </c>
      <c r="I518" s="12">
        <f t="shared" si="175"/>
        <v>0</v>
      </c>
      <c r="J518" s="16">
        <f t="shared" si="190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175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191">G524+G521</f>
        <v>137</v>
      </c>
      <c r="H520" s="16">
        <f t="shared" si="191"/>
        <v>0</v>
      </c>
      <c r="I520" s="12">
        <f t="shared" si="175"/>
        <v>137</v>
      </c>
      <c r="J520" s="16">
        <f t="shared" si="191"/>
        <v>137</v>
      </c>
      <c r="K520" s="16">
        <f t="shared" si="191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192">G522</f>
        <v>50</v>
      </c>
      <c r="H521" s="16">
        <f t="shared" si="192"/>
        <v>0</v>
      </c>
      <c r="I521" s="12">
        <f t="shared" si="175"/>
        <v>50</v>
      </c>
      <c r="J521" s="16">
        <f t="shared" si="192"/>
        <v>50</v>
      </c>
      <c r="K521" s="16">
        <f t="shared" si="192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192"/>
        <v>50</v>
      </c>
      <c r="H522" s="16">
        <f t="shared" si="192"/>
        <v>0</v>
      </c>
      <c r="I522" s="12">
        <f t="shared" si="175"/>
        <v>50</v>
      </c>
      <c r="J522" s="16">
        <f t="shared" si="192"/>
        <v>50</v>
      </c>
      <c r="K522" s="16">
        <f t="shared" si="192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175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193">G525</f>
        <v>87</v>
      </c>
      <c r="H524" s="16">
        <f t="shared" si="193"/>
        <v>0</v>
      </c>
      <c r="I524" s="12">
        <f t="shared" si="175"/>
        <v>87</v>
      </c>
      <c r="J524" s="16">
        <f t="shared" si="193"/>
        <v>87</v>
      </c>
      <c r="K524" s="16">
        <f t="shared" si="193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193"/>
        <v>87</v>
      </c>
      <c r="H525" s="16">
        <f t="shared" si="193"/>
        <v>0</v>
      </c>
      <c r="I525" s="12">
        <f t="shared" si="175"/>
        <v>87</v>
      </c>
      <c r="J525" s="16">
        <f t="shared" si="193"/>
        <v>87</v>
      </c>
      <c r="K525" s="16">
        <f t="shared" si="193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175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194">G531+G528</f>
        <v>162.5</v>
      </c>
      <c r="H527" s="16">
        <f t="shared" si="194"/>
        <v>0</v>
      </c>
      <c r="I527" s="12">
        <f t="shared" si="175"/>
        <v>162.5</v>
      </c>
      <c r="J527" s="16">
        <f t="shared" si="194"/>
        <v>162.5</v>
      </c>
      <c r="K527" s="16">
        <f t="shared" si="194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195">G529</f>
        <v>50</v>
      </c>
      <c r="H528" s="16">
        <f t="shared" si="195"/>
        <v>0</v>
      </c>
      <c r="I528" s="12">
        <f t="shared" si="175"/>
        <v>50</v>
      </c>
      <c r="J528" s="16">
        <f t="shared" si="195"/>
        <v>50</v>
      </c>
      <c r="K528" s="16">
        <f t="shared" si="195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195"/>
        <v>50</v>
      </c>
      <c r="H529" s="16">
        <f t="shared" si="195"/>
        <v>0</v>
      </c>
      <c r="I529" s="12">
        <f t="shared" si="175"/>
        <v>50</v>
      </c>
      <c r="J529" s="16">
        <f t="shared" si="195"/>
        <v>50</v>
      </c>
      <c r="K529" s="16">
        <f t="shared" si="195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175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196">G532</f>
        <v>112.5</v>
      </c>
      <c r="H531" s="16">
        <f t="shared" si="196"/>
        <v>0</v>
      </c>
      <c r="I531" s="12">
        <f t="shared" si="175"/>
        <v>112.5</v>
      </c>
      <c r="J531" s="16">
        <f t="shared" si="196"/>
        <v>112.5</v>
      </c>
      <c r="K531" s="16">
        <f t="shared" si="196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196"/>
        <v>112.5</v>
      </c>
      <c r="H532" s="16">
        <f t="shared" si="196"/>
        <v>0</v>
      </c>
      <c r="I532" s="12">
        <f t="shared" si="175"/>
        <v>112.5</v>
      </c>
      <c r="J532" s="16">
        <f t="shared" si="196"/>
        <v>112.5</v>
      </c>
      <c r="K532" s="16">
        <f t="shared" si="196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175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197">G538+G535</f>
        <v>294.10000000000002</v>
      </c>
      <c r="H534" s="16">
        <f t="shared" si="197"/>
        <v>0</v>
      </c>
      <c r="I534" s="12">
        <f t="shared" si="175"/>
        <v>294.10000000000002</v>
      </c>
      <c r="J534" s="16">
        <f t="shared" si="197"/>
        <v>230</v>
      </c>
      <c r="K534" s="16">
        <f t="shared" si="197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198">G536</f>
        <v>104.1</v>
      </c>
      <c r="H535" s="16">
        <f t="shared" si="198"/>
        <v>0</v>
      </c>
      <c r="I535" s="12">
        <f t="shared" si="175"/>
        <v>104.1</v>
      </c>
      <c r="J535" s="16">
        <f t="shared" si="198"/>
        <v>40</v>
      </c>
      <c r="K535" s="16">
        <f t="shared" si="198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198"/>
        <v>104.1</v>
      </c>
      <c r="H536" s="16">
        <f t="shared" si="198"/>
        <v>0</v>
      </c>
      <c r="I536" s="12">
        <f t="shared" si="175"/>
        <v>104.1</v>
      </c>
      <c r="J536" s="16">
        <f t="shared" si="198"/>
        <v>40</v>
      </c>
      <c r="K536" s="16">
        <f t="shared" si="198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199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00">G539</f>
        <v>190</v>
      </c>
      <c r="H538" s="16">
        <f t="shared" si="200"/>
        <v>0</v>
      </c>
      <c r="I538" s="12">
        <f t="shared" si="199"/>
        <v>190</v>
      </c>
      <c r="J538" s="16">
        <f t="shared" si="200"/>
        <v>190</v>
      </c>
      <c r="K538" s="16">
        <f t="shared" si="200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00"/>
        <v>190</v>
      </c>
      <c r="H539" s="16">
        <f t="shared" si="200"/>
        <v>0</v>
      </c>
      <c r="I539" s="12">
        <f t="shared" si="199"/>
        <v>190</v>
      </c>
      <c r="J539" s="16">
        <f t="shared" si="200"/>
        <v>190</v>
      </c>
      <c r="K539" s="16">
        <f t="shared" si="200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199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76.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199"/>
        <v>1000</v>
      </c>
      <c r="J541" s="16">
        <f t="shared" ref="J541:K541" si="201">J543</f>
        <v>700</v>
      </c>
      <c r="K541" s="16">
        <f t="shared" si="201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199"/>
        <v>1000</v>
      </c>
      <c r="J542" s="16">
        <f t="shared" ref="J542:K542" si="202">J543</f>
        <v>700</v>
      </c>
      <c r="K542" s="16">
        <f t="shared" si="202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03">G544</f>
        <v>1000</v>
      </c>
      <c r="H543" s="16">
        <f t="shared" si="203"/>
        <v>0</v>
      </c>
      <c r="I543" s="12">
        <f t="shared" si="199"/>
        <v>1000</v>
      </c>
      <c r="J543" s="16">
        <f t="shared" si="203"/>
        <v>700</v>
      </c>
      <c r="K543" s="16">
        <f t="shared" si="203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03"/>
        <v>1000</v>
      </c>
      <c r="H544" s="16">
        <f t="shared" si="203"/>
        <v>0</v>
      </c>
      <c r="I544" s="12">
        <f t="shared" si="199"/>
        <v>1000</v>
      </c>
      <c r="J544" s="16">
        <f t="shared" si="203"/>
        <v>700</v>
      </c>
      <c r="K544" s="16">
        <f t="shared" si="203"/>
        <v>1000</v>
      </c>
    </row>
    <row r="545" spans="1:15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199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5" ht="28.5" customHeight="1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20813.099999999999</v>
      </c>
      <c r="I546" s="12">
        <f t="shared" si="199"/>
        <v>20813.099999999999</v>
      </c>
      <c r="J546" s="20"/>
      <c r="K546" s="26"/>
    </row>
    <row r="547" spans="1:15" ht="38.25">
      <c r="A547" s="156" t="s">
        <v>651</v>
      </c>
      <c r="B547" s="113" t="s">
        <v>191</v>
      </c>
      <c r="C547" s="113" t="s">
        <v>662</v>
      </c>
      <c r="D547" s="113" t="s">
        <v>203</v>
      </c>
      <c r="E547" s="113"/>
      <c r="F547" s="113"/>
      <c r="G547" s="154">
        <f>G548+G552+G557</f>
        <v>0</v>
      </c>
      <c r="H547" s="154">
        <f>H548+H552+H557</f>
        <v>20813.099999999999</v>
      </c>
      <c r="I547" s="185">
        <f t="shared" si="199"/>
        <v>20813.099999999999</v>
      </c>
      <c r="J547" s="154">
        <f t="shared" ref="J547:K547" si="204">J548+J552+J557</f>
        <v>0</v>
      </c>
      <c r="K547" s="154">
        <f t="shared" si="204"/>
        <v>0</v>
      </c>
      <c r="L547" s="186"/>
      <c r="M547" s="186"/>
      <c r="N547" s="186"/>
      <c r="O547" s="186"/>
    </row>
    <row r="548" spans="1:15" ht="51">
      <c r="A548" s="156" t="s">
        <v>652</v>
      </c>
      <c r="B548" s="113" t="s">
        <v>191</v>
      </c>
      <c r="C548" s="113" t="s">
        <v>662</v>
      </c>
      <c r="D548" s="211" t="s">
        <v>205</v>
      </c>
      <c r="E548" s="113"/>
      <c r="F548" s="113"/>
      <c r="G548" s="154">
        <f t="shared" ref="G548:H550" si="205">G549</f>
        <v>0</v>
      </c>
      <c r="H548" s="154">
        <f t="shared" si="205"/>
        <v>3469.1</v>
      </c>
      <c r="I548" s="185">
        <f t="shared" si="199"/>
        <v>3469.1</v>
      </c>
      <c r="J548" s="154">
        <f t="shared" ref="J548:K550" si="206">J549</f>
        <v>0</v>
      </c>
      <c r="K548" s="154">
        <f t="shared" si="206"/>
        <v>0</v>
      </c>
      <c r="L548" s="186"/>
      <c r="M548" s="186"/>
      <c r="N548" s="186"/>
      <c r="O548" s="186"/>
    </row>
    <row r="549" spans="1:15" ht="51">
      <c r="A549" s="156" t="s">
        <v>653</v>
      </c>
      <c r="B549" s="113" t="s">
        <v>191</v>
      </c>
      <c r="C549" s="113" t="s">
        <v>662</v>
      </c>
      <c r="D549" s="211" t="s">
        <v>659</v>
      </c>
      <c r="E549" s="113" t="s">
        <v>209</v>
      </c>
      <c r="F549" s="113"/>
      <c r="G549" s="154">
        <f t="shared" si="205"/>
        <v>0</v>
      </c>
      <c r="H549" s="154">
        <f t="shared" si="205"/>
        <v>3469.1</v>
      </c>
      <c r="I549" s="185">
        <f t="shared" si="199"/>
        <v>3469.1</v>
      </c>
      <c r="J549" s="154">
        <f t="shared" si="206"/>
        <v>0</v>
      </c>
      <c r="K549" s="154">
        <f t="shared" si="206"/>
        <v>0</v>
      </c>
      <c r="L549" s="186"/>
      <c r="M549" s="186"/>
      <c r="N549" s="186"/>
      <c r="O549" s="186"/>
    </row>
    <row r="550" spans="1:15" ht="36">
      <c r="A550" s="174" t="s">
        <v>434</v>
      </c>
      <c r="B550" s="113" t="s">
        <v>191</v>
      </c>
      <c r="C550" s="113" t="s">
        <v>662</v>
      </c>
      <c r="D550" s="211" t="s">
        <v>659</v>
      </c>
      <c r="E550" s="113" t="s">
        <v>435</v>
      </c>
      <c r="F550" s="113"/>
      <c r="G550" s="154">
        <f t="shared" si="205"/>
        <v>0</v>
      </c>
      <c r="H550" s="154">
        <f t="shared" si="205"/>
        <v>3469.1</v>
      </c>
      <c r="I550" s="185">
        <f t="shared" si="199"/>
        <v>3469.1</v>
      </c>
      <c r="J550" s="154">
        <f t="shared" si="206"/>
        <v>0</v>
      </c>
      <c r="K550" s="154">
        <f t="shared" si="206"/>
        <v>0</v>
      </c>
      <c r="L550" s="186"/>
      <c r="M550" s="186"/>
      <c r="N550" s="186"/>
      <c r="O550" s="186"/>
    </row>
    <row r="551" spans="1:15">
      <c r="A551" s="174" t="s">
        <v>210</v>
      </c>
      <c r="B551" s="113" t="s">
        <v>191</v>
      </c>
      <c r="C551" s="113" t="s">
        <v>662</v>
      </c>
      <c r="D551" s="211" t="s">
        <v>659</v>
      </c>
      <c r="E551" s="113" t="s">
        <v>211</v>
      </c>
      <c r="F551" s="113" t="s">
        <v>17</v>
      </c>
      <c r="G551" s="154">
        <f>'[1]Бюджет 2025 г 1 чтение'!$H$432</f>
        <v>0</v>
      </c>
      <c r="H551" s="154">
        <f>'[7]Поправки март)'!$I$440</f>
        <v>3469.1</v>
      </c>
      <c r="I551" s="185">
        <f t="shared" si="199"/>
        <v>3469.1</v>
      </c>
      <c r="J551" s="155">
        <f>'[1]Бюджет 2025 г 1 чтение'!$I$432</f>
        <v>0</v>
      </c>
      <c r="K551" s="190">
        <f>'[1]Бюджет 2025 г 1 чтение'!$J$432</f>
        <v>0</v>
      </c>
      <c r="L551" s="186"/>
      <c r="M551" s="186"/>
      <c r="N551" s="186"/>
      <c r="O551" s="186"/>
    </row>
    <row r="552" spans="1:15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07">G553</f>
        <v>0</v>
      </c>
      <c r="H552" s="19">
        <f t="shared" si="207"/>
        <v>1561</v>
      </c>
      <c r="I552" s="12">
        <f t="shared" si="199"/>
        <v>1561</v>
      </c>
      <c r="J552" s="19">
        <f t="shared" ref="J552:K555" si="208">J553</f>
        <v>0</v>
      </c>
      <c r="K552" s="19">
        <f t="shared" si="208"/>
        <v>0</v>
      </c>
    </row>
    <row r="553" spans="1:15" ht="5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07"/>
        <v>0</v>
      </c>
      <c r="H553" s="19">
        <f t="shared" si="207"/>
        <v>1561</v>
      </c>
      <c r="I553" s="12">
        <f t="shared" si="199"/>
        <v>1561</v>
      </c>
      <c r="J553" s="19">
        <f t="shared" si="208"/>
        <v>0</v>
      </c>
      <c r="K553" s="19">
        <f t="shared" si="208"/>
        <v>0</v>
      </c>
    </row>
    <row r="554" spans="1:15" ht="36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07"/>
        <v>0</v>
      </c>
      <c r="H554" s="19">
        <f t="shared" si="207"/>
        <v>1561</v>
      </c>
      <c r="I554" s="12">
        <f t="shared" si="199"/>
        <v>1561</v>
      </c>
      <c r="J554" s="19">
        <f t="shared" si="208"/>
        <v>0</v>
      </c>
      <c r="K554" s="19">
        <f t="shared" si="208"/>
        <v>0</v>
      </c>
    </row>
    <row r="555" spans="1:15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07"/>
        <v>0</v>
      </c>
      <c r="H555" s="19">
        <f t="shared" si="207"/>
        <v>1561</v>
      </c>
      <c r="I555" s="12">
        <f t="shared" si="199"/>
        <v>1561</v>
      </c>
      <c r="J555" s="19">
        <f t="shared" si="208"/>
        <v>0</v>
      </c>
      <c r="K555" s="19">
        <f t="shared" si="208"/>
        <v>0</v>
      </c>
    </row>
    <row r="556" spans="1:15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>
        <f>'[7]Поправки март)'!$I$444</f>
        <v>1561</v>
      </c>
      <c r="I556" s="12">
        <f t="shared" si="199"/>
        <v>1561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5" ht="63.75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09">G558</f>
        <v>0</v>
      </c>
      <c r="H557" s="19">
        <f t="shared" si="209"/>
        <v>15783</v>
      </c>
      <c r="I557" s="12">
        <f t="shared" si="199"/>
        <v>15783</v>
      </c>
      <c r="J557" s="19">
        <f t="shared" ref="J557:K559" si="210">J558</f>
        <v>0</v>
      </c>
      <c r="K557" s="19">
        <f t="shared" si="210"/>
        <v>0</v>
      </c>
    </row>
    <row r="558" spans="1:15" ht="36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09"/>
        <v>0</v>
      </c>
      <c r="H558" s="19">
        <f t="shared" si="209"/>
        <v>15783</v>
      </c>
      <c r="I558" s="12">
        <f t="shared" si="199"/>
        <v>15783</v>
      </c>
      <c r="J558" s="19">
        <f t="shared" si="210"/>
        <v>0</v>
      </c>
      <c r="K558" s="19">
        <f t="shared" si="210"/>
        <v>0</v>
      </c>
    </row>
    <row r="559" spans="1:15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09"/>
        <v>0</v>
      </c>
      <c r="H559" s="19">
        <f t="shared" si="209"/>
        <v>15783</v>
      </c>
      <c r="I559" s="12">
        <f t="shared" si="199"/>
        <v>15783</v>
      </c>
      <c r="J559" s="19">
        <f t="shared" si="210"/>
        <v>0</v>
      </c>
      <c r="K559" s="19">
        <f t="shared" si="210"/>
        <v>0</v>
      </c>
    </row>
    <row r="560" spans="1:15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>
        <f>'[7]Поправки март)'!$I$448</f>
        <v>15783</v>
      </c>
      <c r="I560" s="12">
        <f t="shared" si="199"/>
        <v>15783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11">G562+G563+G564</f>
        <v>0</v>
      </c>
      <c r="H561" s="16">
        <f t="shared" si="211"/>
        <v>0</v>
      </c>
      <c r="I561" s="12">
        <f t="shared" si="199"/>
        <v>0</v>
      </c>
      <c r="J561" s="16">
        <f t="shared" si="211"/>
        <v>0</v>
      </c>
      <c r="K561" s="26"/>
    </row>
    <row r="562" spans="1:14" ht="83.45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11"/>
        <v>0</v>
      </c>
      <c r="H562" s="16">
        <f t="shared" si="211"/>
        <v>0</v>
      </c>
      <c r="I562" s="12">
        <f t="shared" si="199"/>
        <v>0</v>
      </c>
      <c r="J562" s="16">
        <f t="shared" si="211"/>
        <v>0</v>
      </c>
      <c r="K562" s="26"/>
    </row>
    <row r="563" spans="1:14" ht="33.75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11"/>
        <v>0</v>
      </c>
      <c r="H563" s="16">
        <f t="shared" si="211"/>
        <v>0</v>
      </c>
      <c r="I563" s="12">
        <f t="shared" si="199"/>
        <v>0</v>
      </c>
      <c r="J563" s="16">
        <f t="shared" si="211"/>
        <v>0</v>
      </c>
      <c r="K563" s="26"/>
    </row>
    <row r="564" spans="1:14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11"/>
        <v>0</v>
      </c>
      <c r="H564" s="16">
        <f t="shared" si="211"/>
        <v>0</v>
      </c>
      <c r="I564" s="12">
        <f t="shared" si="199"/>
        <v>0</v>
      </c>
      <c r="J564" s="16">
        <f t="shared" si="211"/>
        <v>0</v>
      </c>
      <c r="K564" s="26"/>
    </row>
    <row r="565" spans="1:14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199"/>
        <v>0</v>
      </c>
      <c r="J565" s="20"/>
      <c r="K565" s="26"/>
    </row>
    <row r="566" spans="1:14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199"/>
        <v>0</v>
      </c>
      <c r="J566" s="20"/>
      <c r="K566" s="26"/>
    </row>
    <row r="567" spans="1:14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199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212254.4</v>
      </c>
      <c r="H568" s="15">
        <f>H569+H570+H571+H572</f>
        <v>617</v>
      </c>
      <c r="I568" s="12">
        <f t="shared" si="199"/>
        <v>212871.4</v>
      </c>
      <c r="J568" s="15">
        <f t="shared" ref="J568:K568" si="212">J569+J570+J571+J572</f>
        <v>200727.30000000002</v>
      </c>
      <c r="K568" s="15">
        <f t="shared" si="212"/>
        <v>199797.2</v>
      </c>
      <c r="L568" s="109">
        <f>G573+G628+G833+G915+G977</f>
        <v>212254.39999999997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82775.89999999998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617</v>
      </c>
      <c r="I569" s="12">
        <f t="shared" si="199"/>
        <v>83392.89999999998</v>
      </c>
      <c r="J569" s="15">
        <f t="shared" ref="J569:K569" si="213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13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199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199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14">G748</f>
        <v>0</v>
      </c>
      <c r="H572" s="15">
        <f t="shared" si="214"/>
        <v>0</v>
      </c>
      <c r="I572" s="12">
        <f t="shared" si="199"/>
        <v>0</v>
      </c>
      <c r="J572" s="15">
        <f t="shared" si="214"/>
        <v>0</v>
      </c>
      <c r="K572" s="15">
        <f t="shared" si="214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17647</v>
      </c>
      <c r="H573" s="15">
        <f>H574+H602</f>
        <v>195.3</v>
      </c>
      <c r="I573" s="12">
        <f t="shared" si="199"/>
        <v>17842.3</v>
      </c>
      <c r="J573" s="15">
        <f t="shared" ref="J573:K573" si="215">J574+J602</f>
        <v>16821.900000000001</v>
      </c>
      <c r="K573" s="15">
        <f t="shared" si="215"/>
        <v>16580.900000000001</v>
      </c>
      <c r="N573" s="109">
        <f>K611+K616+K620+K624</f>
        <v>0</v>
      </c>
    </row>
    <row r="574" spans="1:14" ht="30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17647</v>
      </c>
      <c r="H574" s="16">
        <f>H575</f>
        <v>195.3</v>
      </c>
      <c r="I574" s="12">
        <f t="shared" si="199"/>
        <v>17842.3</v>
      </c>
      <c r="J574" s="16">
        <f t="shared" ref="J574:K575" si="216">J575</f>
        <v>16821.900000000001</v>
      </c>
      <c r="K574" s="16">
        <f t="shared" si="216"/>
        <v>16580.900000000001</v>
      </c>
      <c r="L574" s="109">
        <f>G574+G628+G834+G916</f>
        <v>198576.99999999997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17647</v>
      </c>
      <c r="H575" s="16">
        <f>H576</f>
        <v>195.3</v>
      </c>
      <c r="I575" s="12">
        <f t="shared" si="199"/>
        <v>17842.3</v>
      </c>
      <c r="J575" s="16">
        <f t="shared" si="216"/>
        <v>16821.900000000001</v>
      </c>
      <c r="K575" s="16">
        <f t="shared" si="216"/>
        <v>16580.900000000001</v>
      </c>
      <c r="N575" s="109">
        <f>G568+G1018+G1144+G1268</f>
        <v>233239.1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17647</v>
      </c>
      <c r="H576" s="16">
        <f>H577+H585+H589+H594+H598+H581</f>
        <v>195.3</v>
      </c>
      <c r="I576" s="12">
        <f t="shared" si="199"/>
        <v>17842.3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17">G578</f>
        <v>10135.700000000001</v>
      </c>
      <c r="H577" s="16">
        <f t="shared" si="217"/>
        <v>0</v>
      </c>
      <c r="I577" s="12">
        <f t="shared" si="199"/>
        <v>10135.700000000001</v>
      </c>
      <c r="J577" s="16">
        <f t="shared" si="217"/>
        <v>10135.700000000001</v>
      </c>
      <c r="K577" s="16">
        <f t="shared" si="217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17"/>
        <v>10135.700000000001</v>
      </c>
      <c r="H578" s="16">
        <f t="shared" si="217"/>
        <v>0</v>
      </c>
      <c r="I578" s="12">
        <f t="shared" si="199"/>
        <v>10135.700000000001</v>
      </c>
      <c r="J578" s="16">
        <f t="shared" si="217"/>
        <v>10135.700000000001</v>
      </c>
      <c r="K578" s="16">
        <f t="shared" si="217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17"/>
        <v>10135.700000000001</v>
      </c>
      <c r="H579" s="16">
        <f t="shared" si="217"/>
        <v>0</v>
      </c>
      <c r="I579" s="12">
        <f t="shared" si="199"/>
        <v>10135.700000000001</v>
      </c>
      <c r="J579" s="16">
        <f t="shared" si="217"/>
        <v>10135.700000000001</v>
      </c>
      <c r="K579" s="16">
        <f t="shared" si="217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199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18">G582</f>
        <v>0</v>
      </c>
      <c r="H581" s="16">
        <f t="shared" si="218"/>
        <v>0</v>
      </c>
      <c r="I581" s="12">
        <f t="shared" si="199"/>
        <v>0</v>
      </c>
      <c r="J581" s="16">
        <f t="shared" si="218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18"/>
        <v>0</v>
      </c>
      <c r="H582" s="16">
        <f t="shared" si="218"/>
        <v>0</v>
      </c>
      <c r="I582" s="12">
        <f t="shared" si="199"/>
        <v>0</v>
      </c>
      <c r="J582" s="16">
        <f t="shared" si="218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18"/>
        <v>0</v>
      </c>
      <c r="H583" s="16">
        <f t="shared" si="218"/>
        <v>0</v>
      </c>
      <c r="I583" s="12">
        <f t="shared" si="199"/>
        <v>0</v>
      </c>
      <c r="J583" s="16">
        <f t="shared" si="218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199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19">G586</f>
        <v>1391.3</v>
      </c>
      <c r="H585" s="16">
        <f t="shared" si="219"/>
        <v>201.3</v>
      </c>
      <c r="I585" s="12">
        <f t="shared" si="199"/>
        <v>1592.6</v>
      </c>
      <c r="J585" s="16">
        <f t="shared" si="219"/>
        <v>795</v>
      </c>
      <c r="K585" s="16">
        <f t="shared" si="219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19"/>
        <v>1391.3</v>
      </c>
      <c r="H586" s="16">
        <f t="shared" si="219"/>
        <v>201.3</v>
      </c>
      <c r="I586" s="12">
        <f t="shared" si="199"/>
        <v>1592.6</v>
      </c>
      <c r="J586" s="16">
        <f t="shared" si="219"/>
        <v>795</v>
      </c>
      <c r="K586" s="16">
        <f t="shared" si="219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19"/>
        <v>1391.3</v>
      </c>
      <c r="H587" s="16">
        <f t="shared" si="219"/>
        <v>201.3</v>
      </c>
      <c r="I587" s="12">
        <f t="shared" si="199"/>
        <v>1592.6</v>
      </c>
      <c r="J587" s="16">
        <f t="shared" si="219"/>
        <v>795</v>
      </c>
      <c r="K587" s="16">
        <f t="shared" si="219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v>1391.3</v>
      </c>
      <c r="H588" s="199">
        <f>'[7]Поправки март)'!$I$789</f>
        <v>201.3</v>
      </c>
      <c r="I588" s="194">
        <f t="shared" si="199"/>
        <v>1592.6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20">G590</f>
        <v>4320</v>
      </c>
      <c r="H589" s="16">
        <f t="shared" si="220"/>
        <v>0</v>
      </c>
      <c r="I589" s="12">
        <f t="shared" si="199"/>
        <v>4320</v>
      </c>
      <c r="J589" s="16">
        <f t="shared" si="220"/>
        <v>4134.2</v>
      </c>
      <c r="K589" s="16">
        <f t="shared" si="220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20"/>
        <v>4320</v>
      </c>
      <c r="H590" s="16">
        <f t="shared" si="220"/>
        <v>0</v>
      </c>
      <c r="I590" s="12">
        <f t="shared" si="199"/>
        <v>4320</v>
      </c>
      <c r="J590" s="16">
        <f t="shared" si="220"/>
        <v>4134.2</v>
      </c>
      <c r="K590" s="16">
        <f t="shared" si="220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21">G592+G593</f>
        <v>4320</v>
      </c>
      <c r="H591" s="16">
        <f t="shared" si="221"/>
        <v>0</v>
      </c>
      <c r="I591" s="12">
        <f t="shared" si="199"/>
        <v>4320</v>
      </c>
      <c r="J591" s="16">
        <f t="shared" si="221"/>
        <v>4134.2</v>
      </c>
      <c r="K591" s="16">
        <f t="shared" si="221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199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199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22">G595</f>
        <v>1600</v>
      </c>
      <c r="H594" s="16">
        <f t="shared" si="222"/>
        <v>0</v>
      </c>
      <c r="I594" s="12">
        <f t="shared" si="199"/>
        <v>1600</v>
      </c>
      <c r="J594" s="16">
        <f t="shared" si="222"/>
        <v>1536</v>
      </c>
      <c r="K594" s="16">
        <f t="shared" si="222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22"/>
        <v>1600</v>
      </c>
      <c r="H595" s="16">
        <f t="shared" si="222"/>
        <v>0</v>
      </c>
      <c r="I595" s="12">
        <f t="shared" si="199"/>
        <v>1600</v>
      </c>
      <c r="J595" s="16">
        <f t="shared" si="222"/>
        <v>1536</v>
      </c>
      <c r="K595" s="16">
        <f t="shared" si="222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22"/>
        <v>1600</v>
      </c>
      <c r="H596" s="16">
        <f t="shared" si="222"/>
        <v>0</v>
      </c>
      <c r="I596" s="12">
        <f t="shared" si="199"/>
        <v>1600</v>
      </c>
      <c r="J596" s="16">
        <f t="shared" si="222"/>
        <v>1536</v>
      </c>
      <c r="K596" s="16">
        <f t="shared" si="222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199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23">G599</f>
        <v>200</v>
      </c>
      <c r="H598" s="16">
        <f t="shared" si="223"/>
        <v>-6</v>
      </c>
      <c r="I598" s="12">
        <f t="shared" si="199"/>
        <v>194</v>
      </c>
      <c r="J598" s="16">
        <f t="shared" si="223"/>
        <v>221</v>
      </c>
      <c r="K598" s="16">
        <f t="shared" si="223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23"/>
        <v>200</v>
      </c>
      <c r="H599" s="16">
        <f t="shared" si="223"/>
        <v>-6</v>
      </c>
      <c r="I599" s="12">
        <f t="shared" si="199"/>
        <v>194</v>
      </c>
      <c r="J599" s="16">
        <f t="shared" si="223"/>
        <v>221</v>
      </c>
      <c r="K599" s="16">
        <f t="shared" si="223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23"/>
        <v>200</v>
      </c>
      <c r="H600" s="16">
        <f t="shared" si="223"/>
        <v>-6</v>
      </c>
      <c r="I600" s="12">
        <f t="shared" si="199"/>
        <v>194</v>
      </c>
      <c r="J600" s="16">
        <f t="shared" si="223"/>
        <v>221</v>
      </c>
      <c r="K600" s="16">
        <f t="shared" si="223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>
        <f>'[7]Поправки март)'!$I$793</f>
        <v>-6</v>
      </c>
      <c r="I601" s="12">
        <f t="shared" ref="I601:I664" si="224">G601+H601</f>
        <v>194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25">G603+G611+G616+G620+G624</f>
        <v>0</v>
      </c>
      <c r="H602" s="64">
        <f t="shared" si="225"/>
        <v>0</v>
      </c>
      <c r="I602" s="12">
        <f t="shared" si="224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25"/>
        <v>0</v>
      </c>
      <c r="H603" s="64">
        <f t="shared" si="225"/>
        <v>0</v>
      </c>
      <c r="I603" s="12">
        <f t="shared" si="224"/>
        <v>0</v>
      </c>
      <c r="J603" s="64">
        <f t="shared" ref="J603:K605" si="226">J604</f>
        <v>0</v>
      </c>
      <c r="K603" s="64">
        <f t="shared" si="226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25"/>
        <v>0</v>
      </c>
      <c r="H604" s="64">
        <f t="shared" si="225"/>
        <v>0</v>
      </c>
      <c r="I604" s="12">
        <f t="shared" si="224"/>
        <v>0</v>
      </c>
      <c r="J604" s="64">
        <f t="shared" si="226"/>
        <v>0</v>
      </c>
      <c r="K604" s="64">
        <f t="shared" si="226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25"/>
        <v>0</v>
      </c>
      <c r="H605" s="64">
        <f t="shared" si="225"/>
        <v>0</v>
      </c>
      <c r="I605" s="12">
        <f t="shared" si="224"/>
        <v>0</v>
      </c>
      <c r="J605" s="64">
        <f t="shared" si="226"/>
        <v>0</v>
      </c>
      <c r="K605" s="64">
        <f t="shared" si="226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24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24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24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24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24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27">G612</f>
        <v>0</v>
      </c>
      <c r="H611" s="64">
        <f t="shared" si="227"/>
        <v>0</v>
      </c>
      <c r="I611" s="12">
        <f t="shared" si="224"/>
        <v>0</v>
      </c>
      <c r="J611" s="64">
        <f t="shared" si="227"/>
        <v>0</v>
      </c>
      <c r="K611" s="64">
        <f t="shared" si="227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27"/>
        <v>0</v>
      </c>
      <c r="H612" s="64">
        <f t="shared" si="227"/>
        <v>0</v>
      </c>
      <c r="I612" s="12">
        <f t="shared" si="224"/>
        <v>0</v>
      </c>
      <c r="J612" s="64">
        <f t="shared" si="227"/>
        <v>0</v>
      </c>
      <c r="K612" s="64">
        <f t="shared" si="227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24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24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24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28">G617</f>
        <v>0</v>
      </c>
      <c r="H616" s="64">
        <f t="shared" si="228"/>
        <v>0</v>
      </c>
      <c r="I616" s="12">
        <f t="shared" si="224"/>
        <v>0</v>
      </c>
      <c r="J616" s="64">
        <f t="shared" si="228"/>
        <v>0</v>
      </c>
      <c r="K616" s="64">
        <f t="shared" si="228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28"/>
        <v>0</v>
      </c>
      <c r="H617" s="64">
        <f t="shared" si="228"/>
        <v>0</v>
      </c>
      <c r="I617" s="12">
        <f t="shared" si="224"/>
        <v>0</v>
      </c>
      <c r="J617" s="64">
        <f t="shared" si="228"/>
        <v>0</v>
      </c>
      <c r="K617" s="64">
        <f t="shared" si="228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28"/>
        <v>0</v>
      </c>
      <c r="H618" s="64">
        <f t="shared" si="228"/>
        <v>0</v>
      </c>
      <c r="I618" s="12">
        <f t="shared" si="224"/>
        <v>0</v>
      </c>
      <c r="J618" s="64">
        <f t="shared" si="228"/>
        <v>0</v>
      </c>
      <c r="K618" s="64">
        <f t="shared" si="228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24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29">G621</f>
        <v>0</v>
      </c>
      <c r="H620" s="64">
        <f t="shared" si="229"/>
        <v>0</v>
      </c>
      <c r="I620" s="12">
        <f t="shared" si="224"/>
        <v>0</v>
      </c>
      <c r="J620" s="64">
        <f t="shared" si="229"/>
        <v>0</v>
      </c>
      <c r="K620" s="64">
        <f t="shared" si="229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29"/>
        <v>0</v>
      </c>
      <c r="H621" s="64">
        <f t="shared" si="229"/>
        <v>0</v>
      </c>
      <c r="I621" s="12">
        <f t="shared" si="224"/>
        <v>0</v>
      </c>
      <c r="J621" s="64">
        <f t="shared" si="229"/>
        <v>0</v>
      </c>
      <c r="K621" s="64">
        <f t="shared" si="229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29"/>
        <v>0</v>
      </c>
      <c r="H622" s="64">
        <f t="shared" si="229"/>
        <v>0</v>
      </c>
      <c r="I622" s="12">
        <f t="shared" si="224"/>
        <v>0</v>
      </c>
      <c r="J622" s="64">
        <f t="shared" si="229"/>
        <v>0</v>
      </c>
      <c r="K622" s="64">
        <f t="shared" si="229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24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30">G625</f>
        <v>0</v>
      </c>
      <c r="H624" s="64">
        <f t="shared" si="230"/>
        <v>0</v>
      </c>
      <c r="I624" s="12">
        <f t="shared" si="224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30"/>
        <v>0</v>
      </c>
      <c r="H625" s="64">
        <f t="shared" si="230"/>
        <v>0</v>
      </c>
      <c r="I625" s="12">
        <f t="shared" si="224"/>
        <v>0</v>
      </c>
      <c r="J625" s="64">
        <f t="shared" ref="J625:K625" si="231">J626</f>
        <v>0</v>
      </c>
      <c r="K625" s="64">
        <f t="shared" si="231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30"/>
        <v>0</v>
      </c>
      <c r="H626" s="64">
        <f t="shared" si="230"/>
        <v>0</v>
      </c>
      <c r="I626" s="12">
        <f t="shared" si="224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24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173634.29999999996</v>
      </c>
      <c r="H628" s="143">
        <f>H629+H734+H749+H754</f>
        <v>421.7</v>
      </c>
      <c r="I628" s="12">
        <f t="shared" si="224"/>
        <v>174055.99999999997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32">G630</f>
        <v>173634.29999999996</v>
      </c>
      <c r="H629" s="16">
        <f t="shared" si="232"/>
        <v>421.7</v>
      </c>
      <c r="I629" s="12">
        <f t="shared" si="224"/>
        <v>174055.99999999997</v>
      </c>
      <c r="J629" s="16">
        <f t="shared" si="232"/>
        <v>164711.79999999999</v>
      </c>
      <c r="K629" s="16">
        <f t="shared" si="232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173634.29999999996</v>
      </c>
      <c r="H630" s="16">
        <f>H631</f>
        <v>421.7</v>
      </c>
      <c r="I630" s="12">
        <f t="shared" si="224"/>
        <v>174055.99999999997</v>
      </c>
      <c r="J630" s="16">
        <f t="shared" si="232"/>
        <v>164711.79999999999</v>
      </c>
      <c r="K630" s="16">
        <f t="shared" si="232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173634.29999999996</v>
      </c>
      <c r="H631" s="16">
        <f>H632+H636+H646+H650+H655+H659+H663+H671+H681+H685+H689+H715+H642+H723+H675+H667+H711+H698+H707+H719+H703+H693</f>
        <v>421.7</v>
      </c>
      <c r="I631" s="12">
        <f t="shared" si="224"/>
        <v>174055.99999999997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33">G633</f>
        <v>0</v>
      </c>
      <c r="H632" s="16">
        <f t="shared" si="233"/>
        <v>0</v>
      </c>
      <c r="I632" s="12">
        <f t="shared" si="224"/>
        <v>0</v>
      </c>
      <c r="J632" s="16">
        <f t="shared" si="233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33"/>
        <v>0</v>
      </c>
      <c r="H633" s="16">
        <f t="shared" si="233"/>
        <v>0</v>
      </c>
      <c r="I633" s="12">
        <f t="shared" si="224"/>
        <v>0</v>
      </c>
      <c r="J633" s="16">
        <f t="shared" si="233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33"/>
        <v>0</v>
      </c>
      <c r="H634" s="16">
        <f t="shared" si="233"/>
        <v>0</v>
      </c>
      <c r="I634" s="12">
        <f t="shared" si="224"/>
        <v>0</v>
      </c>
      <c r="J634" s="16">
        <f t="shared" si="233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24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24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24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24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24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24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24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34">G643</f>
        <v>0</v>
      </c>
      <c r="H642" s="16">
        <f t="shared" si="234"/>
        <v>0</v>
      </c>
      <c r="I642" s="12">
        <f t="shared" si="224"/>
        <v>0</v>
      </c>
      <c r="J642" s="16">
        <f t="shared" si="234"/>
        <v>0</v>
      </c>
      <c r="K642" s="16">
        <f t="shared" si="234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34"/>
        <v>0</v>
      </c>
      <c r="H643" s="16">
        <f t="shared" si="234"/>
        <v>0</v>
      </c>
      <c r="I643" s="12">
        <f t="shared" si="224"/>
        <v>0</v>
      </c>
      <c r="J643" s="16">
        <f t="shared" si="234"/>
        <v>0</v>
      </c>
      <c r="K643" s="16">
        <f t="shared" si="234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34"/>
        <v>0</v>
      </c>
      <c r="H644" s="16">
        <f t="shared" si="234"/>
        <v>0</v>
      </c>
      <c r="I644" s="12">
        <f t="shared" si="224"/>
        <v>0</v>
      </c>
      <c r="J644" s="16">
        <f t="shared" si="234"/>
        <v>0</v>
      </c>
      <c r="K644" s="16">
        <f t="shared" si="234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24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35">G647</f>
        <v>133</v>
      </c>
      <c r="H646" s="16">
        <f t="shared" si="235"/>
        <v>0</v>
      </c>
      <c r="I646" s="12">
        <f t="shared" si="224"/>
        <v>133</v>
      </c>
      <c r="J646" s="16">
        <f t="shared" si="235"/>
        <v>100</v>
      </c>
      <c r="K646" s="16">
        <f t="shared" si="235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35"/>
        <v>133</v>
      </c>
      <c r="H647" s="16">
        <f t="shared" si="235"/>
        <v>0</v>
      </c>
      <c r="I647" s="12">
        <f t="shared" si="224"/>
        <v>133</v>
      </c>
      <c r="J647" s="16">
        <f t="shared" si="235"/>
        <v>100</v>
      </c>
      <c r="K647" s="16">
        <f t="shared" si="235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35"/>
        <v>133</v>
      </c>
      <c r="H648" s="16">
        <f t="shared" si="235"/>
        <v>0</v>
      </c>
      <c r="I648" s="12">
        <f t="shared" si="224"/>
        <v>133</v>
      </c>
      <c r="J648" s="16">
        <f t="shared" si="235"/>
        <v>100</v>
      </c>
      <c r="K648" s="16">
        <f t="shared" si="235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24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36">G651</f>
        <v>5461.5</v>
      </c>
      <c r="H650" s="16">
        <f t="shared" si="236"/>
        <v>139.6</v>
      </c>
      <c r="I650" s="12">
        <f>G650+H650</f>
        <v>5601.1</v>
      </c>
      <c r="J650" s="16">
        <f t="shared" ref="J650:K653" si="237">J651</f>
        <v>2349.6</v>
      </c>
      <c r="K650" s="16">
        <f t="shared" si="237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36"/>
        <v>5461.5</v>
      </c>
      <c r="H651" s="16">
        <f t="shared" si="236"/>
        <v>139.6</v>
      </c>
      <c r="I651" s="12">
        <f>G651+H651</f>
        <v>5601.1</v>
      </c>
      <c r="J651" s="16">
        <f t="shared" si="237"/>
        <v>2349.6</v>
      </c>
      <c r="K651" s="16">
        <f t="shared" si="237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36"/>
        <v>5461.5</v>
      </c>
      <c r="H652" s="16">
        <f t="shared" si="236"/>
        <v>139.6</v>
      </c>
      <c r="I652" s="12">
        <f>G652+H652</f>
        <v>5601.1</v>
      </c>
      <c r="J652" s="16">
        <f t="shared" si="237"/>
        <v>2349.6</v>
      </c>
      <c r="K652" s="16">
        <f t="shared" si="237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36"/>
        <v>5461.5</v>
      </c>
      <c r="H653" s="16">
        <f t="shared" si="236"/>
        <v>139.6</v>
      </c>
      <c r="I653" s="12">
        <f>G653+H653</f>
        <v>5601.1</v>
      </c>
      <c r="J653" s="16">
        <f t="shared" si="237"/>
        <v>2349.6</v>
      </c>
      <c r="K653" s="16">
        <f t="shared" si="237"/>
        <v>1800</v>
      </c>
    </row>
    <row r="654" spans="1:11" s="186" customFormat="1" ht="17.25" customHeight="1">
      <c r="A654" s="188" t="s">
        <v>16</v>
      </c>
      <c r="B654" s="151" t="s">
        <v>243</v>
      </c>
      <c r="C654" s="151" t="s">
        <v>270</v>
      </c>
      <c r="D654" s="189" t="s">
        <v>279</v>
      </c>
      <c r="E654" s="151" t="s">
        <v>256</v>
      </c>
      <c r="F654" s="151" t="s">
        <v>17</v>
      </c>
      <c r="G654" s="154">
        <v>5461.5</v>
      </c>
      <c r="H654" s="154">
        <f>'[7]Поправки март)'!$I$846</f>
        <v>139.6</v>
      </c>
      <c r="I654" s="185">
        <f t="shared" si="224"/>
        <v>5601.1</v>
      </c>
      <c r="J654" s="155">
        <f>'[1]Бюджет 2025 г 1 чтение'!$I$837</f>
        <v>2349.6</v>
      </c>
      <c r="K654" s="154">
        <f>'[1]Бюджет 2025 г 1 чтение'!$J$837</f>
        <v>1800</v>
      </c>
    </row>
    <row r="655" spans="1:11" s="186" customFormat="1" ht="27" customHeight="1">
      <c r="A655" s="108" t="s">
        <v>263</v>
      </c>
      <c r="B655" s="151" t="s">
        <v>243</v>
      </c>
      <c r="C655" s="151" t="s">
        <v>270</v>
      </c>
      <c r="D655" s="117" t="s">
        <v>281</v>
      </c>
      <c r="E655" s="151"/>
      <c r="F655" s="151"/>
      <c r="G655" s="155">
        <f t="shared" ref="G655:K657" si="238">G656</f>
        <v>33024</v>
      </c>
      <c r="H655" s="155">
        <f t="shared" si="238"/>
        <v>0</v>
      </c>
      <c r="I655" s="185">
        <f t="shared" si="224"/>
        <v>33024</v>
      </c>
      <c r="J655" s="155">
        <f t="shared" si="238"/>
        <v>30430.799999999999</v>
      </c>
      <c r="K655" s="155">
        <f t="shared" si="238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38"/>
        <v>33024</v>
      </c>
      <c r="H656" s="16">
        <f t="shared" si="238"/>
        <v>0</v>
      </c>
      <c r="I656" s="12">
        <f t="shared" si="224"/>
        <v>33024</v>
      </c>
      <c r="J656" s="16">
        <f t="shared" si="238"/>
        <v>30430.799999999999</v>
      </c>
      <c r="K656" s="16">
        <f t="shared" si="238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38"/>
        <v>33024</v>
      </c>
      <c r="H657" s="16">
        <f t="shared" si="238"/>
        <v>0</v>
      </c>
      <c r="I657" s="12">
        <f t="shared" si="224"/>
        <v>33024</v>
      </c>
      <c r="J657" s="16">
        <f t="shared" si="238"/>
        <v>30430.799999999999</v>
      </c>
      <c r="K657" s="16">
        <f t="shared" si="238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24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39">G660</f>
        <v>11750</v>
      </c>
      <c r="H659" s="16">
        <f t="shared" si="239"/>
        <v>3.5</v>
      </c>
      <c r="I659" s="12">
        <f t="shared" si="224"/>
        <v>11753.5</v>
      </c>
      <c r="J659" s="16">
        <f t="shared" si="239"/>
        <v>9094.5</v>
      </c>
      <c r="K659" s="16">
        <f t="shared" si="239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39"/>
        <v>11750</v>
      </c>
      <c r="H660" s="16">
        <f t="shared" si="239"/>
        <v>3.5</v>
      </c>
      <c r="I660" s="12">
        <f t="shared" si="224"/>
        <v>11753.5</v>
      </c>
      <c r="J660" s="16">
        <f t="shared" si="239"/>
        <v>9094.5</v>
      </c>
      <c r="K660" s="16">
        <f t="shared" si="239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39"/>
        <v>11750</v>
      </c>
      <c r="H661" s="16">
        <f t="shared" si="239"/>
        <v>3.5</v>
      </c>
      <c r="I661" s="12">
        <f t="shared" si="224"/>
        <v>11753.5</v>
      </c>
      <c r="J661" s="16">
        <f t="shared" si="239"/>
        <v>9094.5</v>
      </c>
      <c r="K661" s="16">
        <f t="shared" si="239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>
        <f>'[7]Поправки март)'!$I$854</f>
        <v>3.5</v>
      </c>
      <c r="I662" s="12">
        <f t="shared" si="224"/>
        <v>11753.5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40">G664</f>
        <v>163.4</v>
      </c>
      <c r="H663" s="16">
        <f t="shared" si="240"/>
        <v>0</v>
      </c>
      <c r="I663" s="12">
        <f t="shared" si="224"/>
        <v>163.4</v>
      </c>
      <c r="J663" s="16">
        <f t="shared" si="240"/>
        <v>100</v>
      </c>
      <c r="K663" s="16">
        <f t="shared" si="240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40"/>
        <v>163.4</v>
      </c>
      <c r="H664" s="16">
        <f t="shared" si="240"/>
        <v>0</v>
      </c>
      <c r="I664" s="12">
        <f t="shared" si="224"/>
        <v>163.4</v>
      </c>
      <c r="J664" s="16">
        <f t="shared" si="240"/>
        <v>100</v>
      </c>
      <c r="K664" s="16">
        <f t="shared" si="240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40"/>
        <v>163.4</v>
      </c>
      <c r="H665" s="16">
        <f t="shared" si="240"/>
        <v>0</v>
      </c>
      <c r="I665" s="12">
        <f t="shared" ref="I665:I741" si="241">G665+H665</f>
        <v>163.4</v>
      </c>
      <c r="J665" s="16">
        <f t="shared" si="240"/>
        <v>100</v>
      </c>
      <c r="K665" s="16">
        <f t="shared" si="240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41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42">G668</f>
        <v>236.4</v>
      </c>
      <c r="H667" s="19">
        <f t="shared" si="242"/>
        <v>186.6</v>
      </c>
      <c r="I667" s="12">
        <f t="shared" si="241"/>
        <v>423</v>
      </c>
      <c r="J667" s="19">
        <f t="shared" ref="J667:K669" si="243">J668</f>
        <v>250</v>
      </c>
      <c r="K667" s="19">
        <f t="shared" si="243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42"/>
        <v>236.4</v>
      </c>
      <c r="H668" s="19">
        <f t="shared" si="242"/>
        <v>186.6</v>
      </c>
      <c r="I668" s="12">
        <f t="shared" si="241"/>
        <v>423</v>
      </c>
      <c r="J668" s="19">
        <f t="shared" si="243"/>
        <v>250</v>
      </c>
      <c r="K668" s="19">
        <f t="shared" si="243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42"/>
        <v>236.4</v>
      </c>
      <c r="H669" s="19">
        <f t="shared" si="242"/>
        <v>186.6</v>
      </c>
      <c r="I669" s="12">
        <f t="shared" si="241"/>
        <v>423</v>
      </c>
      <c r="J669" s="19">
        <f t="shared" si="243"/>
        <v>250</v>
      </c>
      <c r="K669" s="19">
        <f t="shared" si="243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>
        <f>'[7]Поправки март)'!$I$862</f>
        <v>186.6</v>
      </c>
      <c r="I670" s="12">
        <f t="shared" si="241"/>
        <v>423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44">G672</f>
        <v>1943.1</v>
      </c>
      <c r="H671" s="16">
        <f t="shared" si="244"/>
        <v>0</v>
      </c>
      <c r="I671" s="12">
        <f t="shared" si="241"/>
        <v>1943.1</v>
      </c>
      <c r="J671" s="16">
        <f t="shared" si="244"/>
        <v>1943.1</v>
      </c>
      <c r="K671" s="16">
        <f t="shared" si="244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44"/>
        <v>1943.1</v>
      </c>
      <c r="H672" s="16">
        <f t="shared" si="244"/>
        <v>0</v>
      </c>
      <c r="I672" s="12">
        <f t="shared" si="241"/>
        <v>1943.1</v>
      </c>
      <c r="J672" s="16">
        <f t="shared" si="244"/>
        <v>1943.1</v>
      </c>
      <c r="K672" s="16">
        <f t="shared" si="244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44"/>
        <v>1943.1</v>
      </c>
      <c r="H673" s="16">
        <f t="shared" si="244"/>
        <v>0</v>
      </c>
      <c r="I673" s="12">
        <f t="shared" si="241"/>
        <v>1943.1</v>
      </c>
      <c r="J673" s="16">
        <f t="shared" si="244"/>
        <v>1943.1</v>
      </c>
      <c r="K673" s="16">
        <f t="shared" si="244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41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45">G676</f>
        <v>2353.5</v>
      </c>
      <c r="H675" s="16">
        <f t="shared" si="245"/>
        <v>0</v>
      </c>
      <c r="I675" s="12">
        <f t="shared" si="241"/>
        <v>2353.5</v>
      </c>
      <c r="J675" s="16">
        <f t="shared" si="245"/>
        <v>2111.5</v>
      </c>
      <c r="K675" s="16">
        <f t="shared" si="245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45"/>
        <v>2353.5</v>
      </c>
      <c r="H676" s="16">
        <f t="shared" si="245"/>
        <v>0</v>
      </c>
      <c r="I676" s="12">
        <f t="shared" si="241"/>
        <v>2353.5</v>
      </c>
      <c r="J676" s="16">
        <f t="shared" si="245"/>
        <v>2111.5</v>
      </c>
      <c r="K676" s="16">
        <f t="shared" si="245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46">G678+G679+G680</f>
        <v>2353.5</v>
      </c>
      <c r="H677" s="16">
        <f t="shared" si="246"/>
        <v>0</v>
      </c>
      <c r="I677" s="12">
        <f t="shared" si="241"/>
        <v>2353.5</v>
      </c>
      <c r="J677" s="16">
        <f t="shared" si="246"/>
        <v>2111.5</v>
      </c>
      <c r="K677" s="16">
        <f t="shared" si="246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41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41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41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47">G682</f>
        <v>1943.1</v>
      </c>
      <c r="H681" s="16">
        <f t="shared" si="247"/>
        <v>0</v>
      </c>
      <c r="I681" s="12">
        <f t="shared" si="241"/>
        <v>1943.1</v>
      </c>
      <c r="J681" s="16">
        <f t="shared" si="247"/>
        <v>1943.1</v>
      </c>
      <c r="K681" s="16">
        <f t="shared" si="247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47"/>
        <v>1943.1</v>
      </c>
      <c r="H682" s="16">
        <f t="shared" si="247"/>
        <v>0</v>
      </c>
      <c r="I682" s="12">
        <f t="shared" si="241"/>
        <v>1943.1</v>
      </c>
      <c r="J682" s="16">
        <f t="shared" si="247"/>
        <v>1943.1</v>
      </c>
      <c r="K682" s="16">
        <f t="shared" si="247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47"/>
        <v>1943.1</v>
      </c>
      <c r="H683" s="16">
        <f t="shared" si="247"/>
        <v>0</v>
      </c>
      <c r="I683" s="12">
        <f t="shared" si="241"/>
        <v>1943.1</v>
      </c>
      <c r="J683" s="16">
        <f t="shared" si="247"/>
        <v>1943.1</v>
      </c>
      <c r="K683" s="16">
        <f t="shared" si="247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41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48">G686</f>
        <v>1560</v>
      </c>
      <c r="H685" s="16">
        <f t="shared" si="248"/>
        <v>92</v>
      </c>
      <c r="I685" s="12">
        <f t="shared" si="241"/>
        <v>1652</v>
      </c>
      <c r="J685" s="16">
        <f t="shared" si="248"/>
        <v>1400</v>
      </c>
      <c r="K685" s="16">
        <f t="shared" si="248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48"/>
        <v>1560</v>
      </c>
      <c r="H686" s="16">
        <f t="shared" si="248"/>
        <v>92</v>
      </c>
      <c r="I686" s="12">
        <f t="shared" si="241"/>
        <v>1652</v>
      </c>
      <c r="J686" s="16">
        <f t="shared" si="248"/>
        <v>1400</v>
      </c>
      <c r="K686" s="16">
        <f t="shared" si="248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48"/>
        <v>1560</v>
      </c>
      <c r="H687" s="16">
        <f t="shared" si="248"/>
        <v>92</v>
      </c>
      <c r="I687" s="12">
        <f t="shared" si="241"/>
        <v>1652</v>
      </c>
      <c r="J687" s="16">
        <f t="shared" si="248"/>
        <v>1400</v>
      </c>
      <c r="K687" s="16">
        <f t="shared" si="248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>
        <f>'[7]Поправки март)'!$I$870</f>
        <v>92</v>
      </c>
      <c r="I688" s="12">
        <f t="shared" si="241"/>
        <v>1652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49">G690</f>
        <v>97869.7</v>
      </c>
      <c r="H689" s="16">
        <f t="shared" si="249"/>
        <v>0</v>
      </c>
      <c r="I689" s="12">
        <f t="shared" si="241"/>
        <v>97869.7</v>
      </c>
      <c r="J689" s="16">
        <f t="shared" si="249"/>
        <v>97845.8</v>
      </c>
      <c r="K689" s="16">
        <f t="shared" si="249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49"/>
        <v>97869.7</v>
      </c>
      <c r="H690" s="16">
        <f t="shared" si="249"/>
        <v>0</v>
      </c>
      <c r="I690" s="12">
        <f t="shared" si="241"/>
        <v>97869.7</v>
      </c>
      <c r="J690" s="16">
        <f t="shared" si="249"/>
        <v>97845.8</v>
      </c>
      <c r="K690" s="16">
        <f t="shared" si="249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49"/>
        <v>97869.7</v>
      </c>
      <c r="H691" s="16">
        <f t="shared" si="249"/>
        <v>0</v>
      </c>
      <c r="I691" s="12">
        <f t="shared" si="241"/>
        <v>97869.7</v>
      </c>
      <c r="J691" s="16">
        <f t="shared" si="249"/>
        <v>97845.8</v>
      </c>
      <c r="K691" s="16">
        <f t="shared" si="249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41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1491.3000000000002</v>
      </c>
      <c r="H693" s="149">
        <f>H694</f>
        <v>0</v>
      </c>
      <c r="I693" s="185">
        <f t="shared" si="241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1491.3000000000002</v>
      </c>
      <c r="H694" s="149">
        <f>H695</f>
        <v>0</v>
      </c>
      <c r="I694" s="185">
        <f t="shared" si="241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1491.3000000000002</v>
      </c>
      <c r="H695" s="149">
        <f>H696+H697</f>
        <v>0</v>
      </c>
      <c r="I695" s="185">
        <f t="shared" si="241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>
        <v>14.9</v>
      </c>
      <c r="H696" s="149">
        <v>0</v>
      </c>
      <c r="I696" s="185">
        <f t="shared" si="241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>
        <v>1476.4</v>
      </c>
      <c r="H697" s="149">
        <v>0</v>
      </c>
      <c r="I697" s="185">
        <f t="shared" si="241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0</v>
      </c>
      <c r="H698" s="64">
        <f>H699</f>
        <v>0</v>
      </c>
      <c r="I698" s="12">
        <f t="shared" si="241"/>
        <v>0</v>
      </c>
      <c r="J698" s="64">
        <f t="shared" ref="J698:K699" si="250">J699</f>
        <v>0</v>
      </c>
      <c r="K698" s="64">
        <f t="shared" si="250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0</v>
      </c>
      <c r="H699" s="64">
        <f>H700</f>
        <v>0</v>
      </c>
      <c r="I699" s="12">
        <f t="shared" si="241"/>
        <v>0</v>
      </c>
      <c r="J699" s="64">
        <f t="shared" si="250"/>
        <v>0</v>
      </c>
      <c r="K699" s="64">
        <f t="shared" si="250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0</v>
      </c>
      <c r="H700" s="64">
        <f>H701+H702</f>
        <v>0</v>
      </c>
      <c r="I700" s="12">
        <f t="shared" si="241"/>
        <v>0</v>
      </c>
      <c r="J700" s="64">
        <f t="shared" ref="J700:K700" si="251">J701+J702</f>
        <v>0</v>
      </c>
      <c r="K700" s="64">
        <f t="shared" si="251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v>0</v>
      </c>
      <c r="H701" s="64">
        <v>0</v>
      </c>
      <c r="I701" s="12">
        <f t="shared" si="241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v>0</v>
      </c>
      <c r="H702" s="64">
        <v>0</v>
      </c>
      <c r="I702" s="12">
        <f t="shared" si="241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252">G704</f>
        <v>546.79999999999995</v>
      </c>
      <c r="H703" s="149">
        <f t="shared" si="252"/>
        <v>0</v>
      </c>
      <c r="I703" s="185">
        <f t="shared" si="241"/>
        <v>546.79999999999995</v>
      </c>
      <c r="J703" s="155">
        <f t="shared" ref="J703:K705" si="253">J704</f>
        <v>546.79999999999995</v>
      </c>
      <c r="K703" s="155">
        <f t="shared" si="253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252"/>
        <v>546.79999999999995</v>
      </c>
      <c r="H704" s="149">
        <f t="shared" si="252"/>
        <v>0</v>
      </c>
      <c r="I704" s="185">
        <f t="shared" si="241"/>
        <v>546.79999999999995</v>
      </c>
      <c r="J704" s="155">
        <f t="shared" si="253"/>
        <v>546.79999999999995</v>
      </c>
      <c r="K704" s="155">
        <f t="shared" si="253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252"/>
        <v>546.79999999999995</v>
      </c>
      <c r="H705" s="149">
        <f t="shared" si="252"/>
        <v>0</v>
      </c>
      <c r="I705" s="185">
        <f t="shared" si="241"/>
        <v>546.79999999999995</v>
      </c>
      <c r="J705" s="155">
        <f t="shared" si="253"/>
        <v>546.79999999999995</v>
      </c>
      <c r="K705" s="155">
        <f t="shared" si="253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>
        <v>546.79999999999995</v>
      </c>
      <c r="H706" s="149">
        <v>0</v>
      </c>
      <c r="I706" s="185">
        <f t="shared" si="241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254">G708</f>
        <v>0</v>
      </c>
      <c r="H707" s="149">
        <f t="shared" si="254"/>
        <v>0</v>
      </c>
      <c r="I707" s="185">
        <f t="shared" si="241"/>
        <v>0</v>
      </c>
      <c r="J707" s="149">
        <f t="shared" si="254"/>
        <v>0</v>
      </c>
      <c r="K707" s="149">
        <f t="shared" si="254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254"/>
        <v>0</v>
      </c>
      <c r="H708" s="149">
        <f t="shared" si="254"/>
        <v>0</v>
      </c>
      <c r="I708" s="185">
        <f t="shared" si="241"/>
        <v>0</v>
      </c>
      <c r="J708" s="149">
        <f t="shared" si="254"/>
        <v>0</v>
      </c>
      <c r="K708" s="149">
        <f t="shared" si="254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254"/>
        <v>0</v>
      </c>
      <c r="H709" s="149">
        <f t="shared" si="254"/>
        <v>0</v>
      </c>
      <c r="I709" s="185">
        <f t="shared" si="241"/>
        <v>0</v>
      </c>
      <c r="J709" s="149">
        <f t="shared" si="254"/>
        <v>0</v>
      </c>
      <c r="K709" s="149">
        <f t="shared" si="254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v>0</v>
      </c>
      <c r="H710" s="149">
        <v>0</v>
      </c>
      <c r="I710" s="185">
        <f t="shared" si="241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255">G712</f>
        <v>150.6</v>
      </c>
      <c r="H711" s="64">
        <f t="shared" si="255"/>
        <v>0</v>
      </c>
      <c r="I711" s="12">
        <f t="shared" si="241"/>
        <v>150.6</v>
      </c>
      <c r="J711" s="22">
        <f t="shared" si="255"/>
        <v>150.6</v>
      </c>
      <c r="K711" s="22">
        <f t="shared" si="255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255"/>
        <v>150.6</v>
      </c>
      <c r="H712" s="64">
        <f t="shared" si="255"/>
        <v>0</v>
      </c>
      <c r="I712" s="12">
        <f t="shared" si="241"/>
        <v>150.6</v>
      </c>
      <c r="J712" s="22">
        <f t="shared" si="255"/>
        <v>150.6</v>
      </c>
      <c r="K712" s="22">
        <f t="shared" si="255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255"/>
        <v>150.6</v>
      </c>
      <c r="H713" s="64">
        <f t="shared" si="255"/>
        <v>0</v>
      </c>
      <c r="I713" s="12">
        <f t="shared" si="241"/>
        <v>150.6</v>
      </c>
      <c r="J713" s="22">
        <f t="shared" si="255"/>
        <v>150.6</v>
      </c>
      <c r="K713" s="22">
        <f t="shared" si="255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41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256">G716</f>
        <v>1258.8</v>
      </c>
      <c r="H715" s="16">
        <f t="shared" si="256"/>
        <v>0</v>
      </c>
      <c r="I715" s="12">
        <f t="shared" si="241"/>
        <v>1258.8</v>
      </c>
      <c r="J715" s="16">
        <f t="shared" si="256"/>
        <v>1183</v>
      </c>
      <c r="K715" s="16">
        <f t="shared" si="256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256"/>
        <v>1258.8</v>
      </c>
      <c r="H716" s="16">
        <f t="shared" si="256"/>
        <v>0</v>
      </c>
      <c r="I716" s="12">
        <f t="shared" si="241"/>
        <v>1258.8</v>
      </c>
      <c r="J716" s="16">
        <f t="shared" si="256"/>
        <v>1183</v>
      </c>
      <c r="K716" s="16">
        <f t="shared" si="256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256"/>
        <v>1258.8</v>
      </c>
      <c r="H717" s="16">
        <f t="shared" si="256"/>
        <v>0</v>
      </c>
      <c r="I717" s="12">
        <f t="shared" si="241"/>
        <v>1258.8</v>
      </c>
      <c r="J717" s="16">
        <f t="shared" si="256"/>
        <v>1183</v>
      </c>
      <c r="K717" s="16">
        <f t="shared" si="256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41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257">G720</f>
        <v>13749.1</v>
      </c>
      <c r="H719" s="64">
        <f t="shared" si="257"/>
        <v>0</v>
      </c>
      <c r="I719" s="12">
        <f t="shared" si="241"/>
        <v>13749.1</v>
      </c>
      <c r="J719" s="20">
        <f t="shared" ref="J719:K721" si="258">J720</f>
        <v>13749.1</v>
      </c>
      <c r="K719" s="20">
        <f t="shared" si="258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257"/>
        <v>13749.1</v>
      </c>
      <c r="H720" s="64">
        <f t="shared" si="257"/>
        <v>0</v>
      </c>
      <c r="I720" s="12">
        <f t="shared" si="241"/>
        <v>13749.1</v>
      </c>
      <c r="J720" s="20">
        <f t="shared" si="258"/>
        <v>13749.1</v>
      </c>
      <c r="K720" s="20">
        <f t="shared" si="258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257"/>
        <v>13749.1</v>
      </c>
      <c r="H721" s="64">
        <f t="shared" si="257"/>
        <v>0</v>
      </c>
      <c r="I721" s="12">
        <f t="shared" si="241"/>
        <v>13749.1</v>
      </c>
      <c r="J721" s="20">
        <f t="shared" si="258"/>
        <v>13749.1</v>
      </c>
      <c r="K721" s="20">
        <f t="shared" si="258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>
        <v>13749.1</v>
      </c>
      <c r="H722" s="64">
        <v>0</v>
      </c>
      <c r="I722" s="12">
        <f t="shared" si="241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259">G724</f>
        <v>0</v>
      </c>
      <c r="H723" s="16">
        <f t="shared" si="259"/>
        <v>0</v>
      </c>
      <c r="I723" s="12">
        <f t="shared" si="241"/>
        <v>0</v>
      </c>
      <c r="J723" s="16">
        <f t="shared" si="259"/>
        <v>0</v>
      </c>
      <c r="K723" s="16">
        <f t="shared" si="259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259"/>
        <v>0</v>
      </c>
      <c r="H724" s="16">
        <f t="shared" si="259"/>
        <v>0</v>
      </c>
      <c r="I724" s="12">
        <f t="shared" si="241"/>
        <v>0</v>
      </c>
      <c r="J724" s="16">
        <f t="shared" si="259"/>
        <v>0</v>
      </c>
      <c r="K724" s="16">
        <f t="shared" si="259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259"/>
        <v>0</v>
      </c>
      <c r="H725" s="16">
        <f t="shared" si="259"/>
        <v>0</v>
      </c>
      <c r="I725" s="12">
        <f t="shared" si="241"/>
        <v>0</v>
      </c>
      <c r="J725" s="16">
        <f t="shared" si="259"/>
        <v>0</v>
      </c>
      <c r="K725" s="16">
        <f t="shared" si="259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v>0</v>
      </c>
      <c r="H726" s="130">
        <v>0</v>
      </c>
      <c r="I726" s="12">
        <f t="shared" si="241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260">G728</f>
        <v>0</v>
      </c>
      <c r="H727" s="16">
        <f t="shared" si="260"/>
        <v>0</v>
      </c>
      <c r="I727" s="12">
        <f t="shared" si="241"/>
        <v>0</v>
      </c>
      <c r="J727" s="16">
        <f t="shared" si="260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260"/>
        <v>0</v>
      </c>
      <c r="H728" s="16">
        <f t="shared" si="260"/>
        <v>0</v>
      </c>
      <c r="I728" s="12">
        <f t="shared" si="241"/>
        <v>0</v>
      </c>
      <c r="J728" s="16">
        <f t="shared" si="260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260"/>
        <v>0</v>
      </c>
      <c r="H729" s="16">
        <f t="shared" si="260"/>
        <v>0</v>
      </c>
      <c r="I729" s="12">
        <f t="shared" si="241"/>
        <v>0</v>
      </c>
      <c r="J729" s="16">
        <f t="shared" si="260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260"/>
        <v>0</v>
      </c>
      <c r="H730" s="16">
        <f t="shared" si="260"/>
        <v>0</v>
      </c>
      <c r="I730" s="12">
        <f t="shared" si="241"/>
        <v>0</v>
      </c>
      <c r="J730" s="16">
        <f t="shared" si="260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260"/>
        <v>0</v>
      </c>
      <c r="H731" s="16">
        <f t="shared" si="260"/>
        <v>0</v>
      </c>
      <c r="I731" s="12">
        <f t="shared" si="241"/>
        <v>0</v>
      </c>
      <c r="J731" s="16">
        <f t="shared" si="260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260"/>
        <v>0</v>
      </c>
      <c r="H732" s="16">
        <f t="shared" si="260"/>
        <v>0</v>
      </c>
      <c r="I732" s="12">
        <f t="shared" si="241"/>
        <v>0</v>
      </c>
      <c r="J732" s="16">
        <f t="shared" si="260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41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41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261">G736</f>
        <v>0</v>
      </c>
      <c r="H735" s="63">
        <f t="shared" si="261"/>
        <v>0</v>
      </c>
      <c r="I735" s="12">
        <f t="shared" si="241"/>
        <v>0</v>
      </c>
      <c r="J735" s="63">
        <f t="shared" si="261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261"/>
        <v>0</v>
      </c>
      <c r="H736" s="63">
        <f t="shared" si="261"/>
        <v>0</v>
      </c>
      <c r="I736" s="12">
        <f t="shared" si="241"/>
        <v>0</v>
      </c>
      <c r="J736" s="63">
        <f t="shared" si="261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261"/>
        <v>0</v>
      </c>
      <c r="H737" s="63">
        <f t="shared" si="261"/>
        <v>0</v>
      </c>
      <c r="I737" s="12">
        <f t="shared" si="241"/>
        <v>0</v>
      </c>
      <c r="J737" s="63">
        <f t="shared" si="261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41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262">G740</f>
        <v>0</v>
      </c>
      <c r="H739" s="63">
        <f t="shared" si="262"/>
        <v>0</v>
      </c>
      <c r="I739" s="12">
        <f t="shared" si="241"/>
        <v>0</v>
      </c>
      <c r="J739" s="63">
        <f t="shared" si="262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262"/>
        <v>0</v>
      </c>
      <c r="H740" s="63">
        <f t="shared" si="262"/>
        <v>0</v>
      </c>
      <c r="I740" s="12">
        <f t="shared" si="241"/>
        <v>0</v>
      </c>
      <c r="J740" s="63">
        <f t="shared" si="262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262"/>
        <v>0</v>
      </c>
      <c r="H741" s="63">
        <f t="shared" si="262"/>
        <v>0</v>
      </c>
      <c r="I741" s="12">
        <f t="shared" si="241"/>
        <v>0</v>
      </c>
      <c r="J741" s="63">
        <f t="shared" si="262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263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263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263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263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263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263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263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264">G750</f>
        <v>0</v>
      </c>
      <c r="H749" s="63">
        <f t="shared" si="264"/>
        <v>0</v>
      </c>
      <c r="I749" s="12">
        <f t="shared" si="263"/>
        <v>0</v>
      </c>
      <c r="J749" s="63">
        <f t="shared" ref="J749:K752" si="265">J750</f>
        <v>0</v>
      </c>
      <c r="K749" s="63">
        <f t="shared" si="265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264"/>
        <v>0</v>
      </c>
      <c r="H750" s="63">
        <f t="shared" si="264"/>
        <v>0</v>
      </c>
      <c r="I750" s="12">
        <f t="shared" si="263"/>
        <v>0</v>
      </c>
      <c r="J750" s="63">
        <f t="shared" si="265"/>
        <v>0</v>
      </c>
      <c r="K750" s="63">
        <f t="shared" si="265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264"/>
        <v>0</v>
      </c>
      <c r="H751" s="63">
        <f t="shared" si="264"/>
        <v>0</v>
      </c>
      <c r="I751" s="12">
        <f t="shared" si="263"/>
        <v>0</v>
      </c>
      <c r="J751" s="63">
        <f t="shared" si="265"/>
        <v>0</v>
      </c>
      <c r="K751" s="63">
        <f t="shared" si="265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264"/>
        <v>0</v>
      </c>
      <c r="H752" s="63">
        <f t="shared" si="264"/>
        <v>0</v>
      </c>
      <c r="I752" s="12">
        <f t="shared" si="263"/>
        <v>0</v>
      </c>
      <c r="J752" s="63">
        <f t="shared" si="265"/>
        <v>0</v>
      </c>
      <c r="K752" s="63">
        <f t="shared" si="265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263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263"/>
        <v>0</v>
      </c>
      <c r="J754" s="64">
        <f>J769+J773+J778+J782+J786+J790+J794+J798+J802+J806+J810+J816+J820+J829+J824</f>
        <v>0</v>
      </c>
      <c r="K754" s="64">
        <f t="shared" ref="K754" si="266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263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263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263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263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263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263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263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263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263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263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263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263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263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263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267">G770</f>
        <v>0</v>
      </c>
      <c r="H769" s="64">
        <f t="shared" si="267"/>
        <v>0</v>
      </c>
      <c r="I769" s="12">
        <f t="shared" si="263"/>
        <v>0</v>
      </c>
      <c r="J769" s="64">
        <f t="shared" si="267"/>
        <v>0</v>
      </c>
      <c r="K769" s="64">
        <f t="shared" si="267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267"/>
        <v>0</v>
      </c>
      <c r="H770" s="64">
        <f t="shared" si="267"/>
        <v>0</v>
      </c>
      <c r="I770" s="12">
        <f t="shared" si="263"/>
        <v>0</v>
      </c>
      <c r="J770" s="64">
        <f t="shared" si="267"/>
        <v>0</v>
      </c>
      <c r="K770" s="64">
        <f t="shared" si="267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267"/>
        <v>0</v>
      </c>
      <c r="H771" s="64">
        <f t="shared" si="267"/>
        <v>0</v>
      </c>
      <c r="I771" s="12">
        <f t="shared" si="263"/>
        <v>0</v>
      </c>
      <c r="J771" s="64">
        <f t="shared" si="267"/>
        <v>0</v>
      </c>
      <c r="K771" s="64">
        <f t="shared" si="267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263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268">G774</f>
        <v>0</v>
      </c>
      <c r="H773" s="64">
        <f t="shared" si="268"/>
        <v>0</v>
      </c>
      <c r="I773" s="12">
        <f t="shared" si="263"/>
        <v>0</v>
      </c>
      <c r="J773" s="64">
        <f t="shared" ref="J773:K776" si="269">J774</f>
        <v>0</v>
      </c>
      <c r="K773" s="64">
        <f t="shared" si="269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268"/>
        <v>0</v>
      </c>
      <c r="H774" s="64">
        <f t="shared" si="268"/>
        <v>0</v>
      </c>
      <c r="I774" s="12">
        <f t="shared" si="263"/>
        <v>0</v>
      </c>
      <c r="J774" s="64">
        <f t="shared" si="269"/>
        <v>0</v>
      </c>
      <c r="K774" s="64">
        <f t="shared" si="269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268"/>
        <v>0</v>
      </c>
      <c r="H775" s="64">
        <f t="shared" si="268"/>
        <v>0</v>
      </c>
      <c r="I775" s="12">
        <f t="shared" si="263"/>
        <v>0</v>
      </c>
      <c r="J775" s="64">
        <f t="shared" si="269"/>
        <v>0</v>
      </c>
      <c r="K775" s="64">
        <f t="shared" si="269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268"/>
        <v>0</v>
      </c>
      <c r="H776" s="64">
        <f t="shared" si="268"/>
        <v>0</v>
      </c>
      <c r="I776" s="12">
        <f t="shared" si="263"/>
        <v>0</v>
      </c>
      <c r="J776" s="64">
        <f t="shared" si="269"/>
        <v>0</v>
      </c>
      <c r="K776" s="64">
        <f t="shared" si="269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263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270">G779</f>
        <v>0</v>
      </c>
      <c r="H778" s="64">
        <f t="shared" si="270"/>
        <v>0</v>
      </c>
      <c r="I778" s="12">
        <f t="shared" si="263"/>
        <v>0</v>
      </c>
      <c r="J778" s="64">
        <f t="shared" si="270"/>
        <v>0</v>
      </c>
      <c r="K778" s="64">
        <f t="shared" si="270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270"/>
        <v>0</v>
      </c>
      <c r="H779" s="64">
        <f t="shared" si="270"/>
        <v>0</v>
      </c>
      <c r="I779" s="12">
        <f t="shared" si="263"/>
        <v>0</v>
      </c>
      <c r="J779" s="64">
        <f t="shared" si="270"/>
        <v>0</v>
      </c>
      <c r="K779" s="64">
        <f t="shared" si="270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270"/>
        <v>0</v>
      </c>
      <c r="H780" s="64">
        <f t="shared" si="270"/>
        <v>0</v>
      </c>
      <c r="I780" s="12">
        <f t="shared" si="263"/>
        <v>0</v>
      </c>
      <c r="J780" s="64">
        <f t="shared" si="270"/>
        <v>0</v>
      </c>
      <c r="K780" s="64">
        <f t="shared" si="270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263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271">G783</f>
        <v>0</v>
      </c>
      <c r="H782" s="64">
        <f t="shared" si="271"/>
        <v>0</v>
      </c>
      <c r="I782" s="12">
        <f t="shared" si="263"/>
        <v>0</v>
      </c>
      <c r="J782" s="64">
        <f t="shared" si="271"/>
        <v>0</v>
      </c>
      <c r="K782" s="64">
        <f t="shared" si="271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271"/>
        <v>0</v>
      </c>
      <c r="H783" s="64">
        <f t="shared" si="271"/>
        <v>0</v>
      </c>
      <c r="I783" s="12">
        <f t="shared" si="263"/>
        <v>0</v>
      </c>
      <c r="J783" s="64">
        <f t="shared" si="271"/>
        <v>0</v>
      </c>
      <c r="K783" s="64">
        <f t="shared" si="271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271"/>
        <v>0</v>
      </c>
      <c r="H784" s="64">
        <f t="shared" si="271"/>
        <v>0</v>
      </c>
      <c r="I784" s="12">
        <f t="shared" si="263"/>
        <v>0</v>
      </c>
      <c r="J784" s="64">
        <f t="shared" si="271"/>
        <v>0</v>
      </c>
      <c r="K784" s="64">
        <f t="shared" si="271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263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272">G787</f>
        <v>0</v>
      </c>
      <c r="H786" s="64">
        <f t="shared" si="272"/>
        <v>0</v>
      </c>
      <c r="I786" s="12">
        <f t="shared" si="263"/>
        <v>0</v>
      </c>
      <c r="J786" s="64">
        <f t="shared" si="272"/>
        <v>0</v>
      </c>
      <c r="K786" s="64">
        <f t="shared" si="272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272"/>
        <v>0</v>
      </c>
      <c r="H787" s="64">
        <f t="shared" si="272"/>
        <v>0</v>
      </c>
      <c r="I787" s="12">
        <f t="shared" si="263"/>
        <v>0</v>
      </c>
      <c r="J787" s="64">
        <f t="shared" si="272"/>
        <v>0</v>
      </c>
      <c r="K787" s="64">
        <f t="shared" si="272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272"/>
        <v>0</v>
      </c>
      <c r="H788" s="64">
        <f t="shared" si="272"/>
        <v>0</v>
      </c>
      <c r="I788" s="12">
        <f t="shared" si="263"/>
        <v>0</v>
      </c>
      <c r="J788" s="64">
        <f t="shared" si="272"/>
        <v>0</v>
      </c>
      <c r="K788" s="64">
        <f t="shared" si="272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263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273">G791</f>
        <v>0</v>
      </c>
      <c r="H790" s="64">
        <f t="shared" si="273"/>
        <v>0</v>
      </c>
      <c r="I790" s="12">
        <f t="shared" si="263"/>
        <v>0</v>
      </c>
      <c r="J790" s="64">
        <f t="shared" si="273"/>
        <v>0</v>
      </c>
      <c r="K790" s="64">
        <f t="shared" si="273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273"/>
        <v>0</v>
      </c>
      <c r="H791" s="64">
        <f t="shared" si="273"/>
        <v>0</v>
      </c>
      <c r="I791" s="12">
        <f t="shared" si="263"/>
        <v>0</v>
      </c>
      <c r="J791" s="64">
        <f t="shared" si="273"/>
        <v>0</v>
      </c>
      <c r="K791" s="64">
        <f t="shared" si="273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273"/>
        <v>0</v>
      </c>
      <c r="H792" s="64">
        <f t="shared" si="273"/>
        <v>0</v>
      </c>
      <c r="I792" s="12">
        <f t="shared" si="263"/>
        <v>0</v>
      </c>
      <c r="J792" s="64">
        <f t="shared" si="273"/>
        <v>0</v>
      </c>
      <c r="K792" s="64">
        <f t="shared" si="273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263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274">G795</f>
        <v>0</v>
      </c>
      <c r="H794" s="64">
        <f t="shared" si="274"/>
        <v>0</v>
      </c>
      <c r="I794" s="12">
        <f t="shared" si="263"/>
        <v>0</v>
      </c>
      <c r="J794" s="64">
        <f t="shared" si="274"/>
        <v>0</v>
      </c>
      <c r="K794" s="64">
        <f t="shared" si="274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274"/>
        <v>0</v>
      </c>
      <c r="H795" s="64">
        <f t="shared" si="274"/>
        <v>0</v>
      </c>
      <c r="I795" s="12">
        <f t="shared" si="263"/>
        <v>0</v>
      </c>
      <c r="J795" s="64">
        <f t="shared" si="274"/>
        <v>0</v>
      </c>
      <c r="K795" s="64">
        <f t="shared" si="274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274"/>
        <v>0</v>
      </c>
      <c r="H796" s="64">
        <f t="shared" si="274"/>
        <v>0</v>
      </c>
      <c r="I796" s="12">
        <f t="shared" si="263"/>
        <v>0</v>
      </c>
      <c r="J796" s="64">
        <f t="shared" si="274"/>
        <v>0</v>
      </c>
      <c r="K796" s="64">
        <f t="shared" si="274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263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275">G799</f>
        <v>0</v>
      </c>
      <c r="H798" s="64">
        <f t="shared" si="275"/>
        <v>0</v>
      </c>
      <c r="I798" s="12">
        <f t="shared" si="263"/>
        <v>0</v>
      </c>
      <c r="J798" s="64">
        <f t="shared" si="275"/>
        <v>0</v>
      </c>
      <c r="K798" s="64">
        <f t="shared" si="275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275"/>
        <v>0</v>
      </c>
      <c r="H799" s="64">
        <f t="shared" si="275"/>
        <v>0</v>
      </c>
      <c r="I799" s="12">
        <f t="shared" si="263"/>
        <v>0</v>
      </c>
      <c r="J799" s="64">
        <f t="shared" si="275"/>
        <v>0</v>
      </c>
      <c r="K799" s="64">
        <f t="shared" si="275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275"/>
        <v>0</v>
      </c>
      <c r="H800" s="64">
        <f t="shared" si="275"/>
        <v>0</v>
      </c>
      <c r="I800" s="12">
        <f t="shared" si="263"/>
        <v>0</v>
      </c>
      <c r="J800" s="64">
        <f t="shared" si="275"/>
        <v>0</v>
      </c>
      <c r="K800" s="64">
        <f t="shared" si="275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263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276">G803</f>
        <v>0</v>
      </c>
      <c r="H802" s="64">
        <f t="shared" si="276"/>
        <v>0</v>
      </c>
      <c r="I802" s="12">
        <f>G802+H802</f>
        <v>0</v>
      </c>
      <c r="J802" s="64">
        <f t="shared" ref="J802:K804" si="277">J803</f>
        <v>0</v>
      </c>
      <c r="K802" s="64">
        <f t="shared" si="277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276"/>
        <v>0</v>
      </c>
      <c r="H803" s="64">
        <f t="shared" si="276"/>
        <v>0</v>
      </c>
      <c r="I803" s="12">
        <f>G803+H803</f>
        <v>0</v>
      </c>
      <c r="J803" s="64">
        <f t="shared" si="277"/>
        <v>0</v>
      </c>
      <c r="K803" s="64">
        <f t="shared" si="277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276"/>
        <v>0</v>
      </c>
      <c r="H804" s="64">
        <f t="shared" si="276"/>
        <v>0</v>
      </c>
      <c r="I804" s="12">
        <f>G804+H804</f>
        <v>0</v>
      </c>
      <c r="J804" s="64">
        <f t="shared" si="277"/>
        <v>0</v>
      </c>
      <c r="K804" s="64">
        <f t="shared" si="277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263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278">G807</f>
        <v>0</v>
      </c>
      <c r="H806" s="64">
        <f t="shared" si="278"/>
        <v>0</v>
      </c>
      <c r="I806" s="12">
        <f t="shared" ref="I806:I869" si="279">G806+H806</f>
        <v>0</v>
      </c>
      <c r="J806" s="64">
        <f t="shared" si="278"/>
        <v>0</v>
      </c>
      <c r="K806" s="64">
        <f t="shared" si="278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278"/>
        <v>0</v>
      </c>
      <c r="H807" s="64">
        <f t="shared" si="278"/>
        <v>0</v>
      </c>
      <c r="I807" s="12">
        <f t="shared" si="279"/>
        <v>0</v>
      </c>
      <c r="J807" s="64">
        <f t="shared" si="278"/>
        <v>0</v>
      </c>
      <c r="K807" s="64">
        <f t="shared" si="278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278"/>
        <v>0</v>
      </c>
      <c r="H808" s="64">
        <f t="shared" si="278"/>
        <v>0</v>
      </c>
      <c r="I808" s="12">
        <f t="shared" si="279"/>
        <v>0</v>
      </c>
      <c r="J808" s="64">
        <f t="shared" si="278"/>
        <v>0</v>
      </c>
      <c r="K808" s="64">
        <f t="shared" si="278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279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280">G811</f>
        <v>0</v>
      </c>
      <c r="H810" s="64">
        <f t="shared" si="280"/>
        <v>0</v>
      </c>
      <c r="I810" s="12">
        <f t="shared" si="279"/>
        <v>0</v>
      </c>
      <c r="J810" s="64">
        <f t="shared" si="280"/>
        <v>0</v>
      </c>
      <c r="K810" s="64">
        <f t="shared" si="280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280"/>
        <v>0</v>
      </c>
      <c r="H811" s="64">
        <f t="shared" si="280"/>
        <v>0</v>
      </c>
      <c r="I811" s="12">
        <f t="shared" si="279"/>
        <v>0</v>
      </c>
      <c r="J811" s="64">
        <f t="shared" si="280"/>
        <v>0</v>
      </c>
      <c r="K811" s="64">
        <f t="shared" si="280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279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279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279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279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281">G817</f>
        <v>0</v>
      </c>
      <c r="H816" s="64">
        <f t="shared" si="281"/>
        <v>0</v>
      </c>
      <c r="I816" s="12">
        <f t="shared" si="279"/>
        <v>0</v>
      </c>
      <c r="J816" s="64">
        <f t="shared" si="281"/>
        <v>0</v>
      </c>
      <c r="K816" s="64">
        <f t="shared" si="281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281"/>
        <v>0</v>
      </c>
      <c r="H817" s="64">
        <f t="shared" si="281"/>
        <v>0</v>
      </c>
      <c r="I817" s="12">
        <f t="shared" si="279"/>
        <v>0</v>
      </c>
      <c r="J817" s="64">
        <f t="shared" si="281"/>
        <v>0</v>
      </c>
      <c r="K817" s="64">
        <f t="shared" si="281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281"/>
        <v>0</v>
      </c>
      <c r="H818" s="64">
        <f t="shared" si="281"/>
        <v>0</v>
      </c>
      <c r="I818" s="12">
        <f t="shared" si="279"/>
        <v>0</v>
      </c>
      <c r="J818" s="64">
        <f t="shared" si="281"/>
        <v>0</v>
      </c>
      <c r="K818" s="64">
        <f t="shared" si="281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279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282">G821</f>
        <v>0</v>
      </c>
      <c r="H820" s="64">
        <f t="shared" si="282"/>
        <v>0</v>
      </c>
      <c r="I820" s="12">
        <f t="shared" si="279"/>
        <v>0</v>
      </c>
      <c r="J820" s="64">
        <f t="shared" si="282"/>
        <v>0</v>
      </c>
      <c r="K820" s="64">
        <f t="shared" si="282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282"/>
        <v>0</v>
      </c>
      <c r="H821" s="64">
        <f t="shared" si="282"/>
        <v>0</v>
      </c>
      <c r="I821" s="12">
        <f t="shared" si="279"/>
        <v>0</v>
      </c>
      <c r="J821" s="64">
        <f t="shared" si="282"/>
        <v>0</v>
      </c>
      <c r="K821" s="64">
        <f t="shared" si="282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282"/>
        <v>0</v>
      </c>
      <c r="H822" s="64">
        <f t="shared" si="282"/>
        <v>0</v>
      </c>
      <c r="I822" s="12">
        <f t="shared" si="279"/>
        <v>0</v>
      </c>
      <c r="J822" s="64">
        <f t="shared" si="282"/>
        <v>0</v>
      </c>
      <c r="K822" s="64">
        <f t="shared" si="282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279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279"/>
        <v>0</v>
      </c>
      <c r="J824" s="64">
        <f t="shared" ref="J824:K825" si="283">J825</f>
        <v>0</v>
      </c>
      <c r="K824" s="64">
        <f t="shared" si="283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279"/>
        <v>0</v>
      </c>
      <c r="J825" s="64">
        <f t="shared" si="283"/>
        <v>0</v>
      </c>
      <c r="K825" s="64">
        <f t="shared" si="283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279"/>
        <v>0</v>
      </c>
      <c r="J826" s="64">
        <f t="shared" ref="J826:K826" si="284">J827+J828</f>
        <v>0</v>
      </c>
      <c r="K826" s="64">
        <f t="shared" si="284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279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279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285">G830</f>
        <v>0</v>
      </c>
      <c r="H829" s="64">
        <f t="shared" si="285"/>
        <v>0</v>
      </c>
      <c r="I829" s="12">
        <f t="shared" si="279"/>
        <v>0</v>
      </c>
      <c r="J829" s="64">
        <f t="shared" si="285"/>
        <v>0</v>
      </c>
      <c r="K829" s="64">
        <f t="shared" si="285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285"/>
        <v>0</v>
      </c>
      <c r="H830" s="64">
        <f t="shared" si="285"/>
        <v>0</v>
      </c>
      <c r="I830" s="12">
        <f t="shared" si="279"/>
        <v>0</v>
      </c>
      <c r="J830" s="64">
        <f t="shared" si="285"/>
        <v>0</v>
      </c>
      <c r="K830" s="64">
        <f t="shared" si="285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285"/>
        <v>0</v>
      </c>
      <c r="H831" s="64">
        <f t="shared" si="285"/>
        <v>0</v>
      </c>
      <c r="I831" s="12">
        <f t="shared" si="279"/>
        <v>0</v>
      </c>
      <c r="J831" s="64">
        <f t="shared" si="285"/>
        <v>0</v>
      </c>
      <c r="K831" s="64">
        <f t="shared" si="285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279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279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279"/>
        <v>7295.7</v>
      </c>
      <c r="J834" s="16">
        <f t="shared" ref="J834:K834" si="286">J835</f>
        <v>5871</v>
      </c>
      <c r="K834" s="16">
        <f t="shared" si="286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279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279"/>
        <v>7295.7</v>
      </c>
      <c r="J836" s="16">
        <f t="shared" ref="J836:K836" si="287">J841+J873+J866+J853+J845+J849+J837</f>
        <v>5871</v>
      </c>
      <c r="K836" s="16">
        <f t="shared" si="287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288">G838</f>
        <v>0</v>
      </c>
      <c r="H837" s="130">
        <f t="shared" si="288"/>
        <v>0</v>
      </c>
      <c r="I837" s="12">
        <f t="shared" si="279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288"/>
        <v>0</v>
      </c>
      <c r="H838" s="130">
        <f t="shared" si="288"/>
        <v>0</v>
      </c>
      <c r="I838" s="12">
        <f t="shared" si="279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288"/>
        <v>0</v>
      </c>
      <c r="H839" s="130">
        <f t="shared" si="288"/>
        <v>0</v>
      </c>
      <c r="I839" s="12">
        <f t="shared" si="279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279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289">G842</f>
        <v>520</v>
      </c>
      <c r="H841" s="16">
        <f t="shared" si="289"/>
        <v>0</v>
      </c>
      <c r="I841" s="12">
        <f t="shared" si="279"/>
        <v>520</v>
      </c>
      <c r="J841" s="16">
        <f t="shared" si="289"/>
        <v>418</v>
      </c>
      <c r="K841" s="16">
        <f t="shared" si="289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289"/>
        <v>520</v>
      </c>
      <c r="H842" s="16">
        <f t="shared" si="289"/>
        <v>0</v>
      </c>
      <c r="I842" s="12">
        <f t="shared" si="279"/>
        <v>520</v>
      </c>
      <c r="J842" s="16">
        <f t="shared" si="289"/>
        <v>418</v>
      </c>
      <c r="K842" s="16">
        <f t="shared" si="289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289"/>
        <v>520</v>
      </c>
      <c r="H843" s="16">
        <f t="shared" si="289"/>
        <v>0</v>
      </c>
      <c r="I843" s="12">
        <f t="shared" si="279"/>
        <v>520</v>
      </c>
      <c r="J843" s="16">
        <f t="shared" si="289"/>
        <v>418</v>
      </c>
      <c r="K843" s="16">
        <f t="shared" si="289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279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290">G846</f>
        <v>5118.7</v>
      </c>
      <c r="H845" s="64">
        <f t="shared" si="290"/>
        <v>0</v>
      </c>
      <c r="I845" s="12">
        <f t="shared" si="279"/>
        <v>5118.7</v>
      </c>
      <c r="J845" s="64">
        <f t="shared" ref="J845:K847" si="291">J846</f>
        <v>4620.5</v>
      </c>
      <c r="K845" s="64">
        <f t="shared" si="291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290"/>
        <v>5118.7</v>
      </c>
      <c r="H846" s="64">
        <f t="shared" si="290"/>
        <v>0</v>
      </c>
      <c r="I846" s="12">
        <f t="shared" si="279"/>
        <v>5118.7</v>
      </c>
      <c r="J846" s="64">
        <f t="shared" si="291"/>
        <v>4620.5</v>
      </c>
      <c r="K846" s="64">
        <f t="shared" si="291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290"/>
        <v>5118.7</v>
      </c>
      <c r="H847" s="64">
        <f t="shared" si="290"/>
        <v>0</v>
      </c>
      <c r="I847" s="12">
        <f t="shared" si="279"/>
        <v>5118.7</v>
      </c>
      <c r="J847" s="64">
        <f t="shared" si="291"/>
        <v>4620.5</v>
      </c>
      <c r="K847" s="64">
        <f t="shared" si="291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279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292">G850</f>
        <v>778</v>
      </c>
      <c r="H849" s="64">
        <f t="shared" si="292"/>
        <v>0</v>
      </c>
      <c r="I849" s="12">
        <f t="shared" si="279"/>
        <v>778</v>
      </c>
      <c r="J849" s="64">
        <f t="shared" ref="J849:K851" si="293">J850</f>
        <v>832.5</v>
      </c>
      <c r="K849" s="64">
        <f t="shared" si="293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292"/>
        <v>778</v>
      </c>
      <c r="H850" s="64">
        <f t="shared" si="292"/>
        <v>0</v>
      </c>
      <c r="I850" s="12">
        <f t="shared" si="279"/>
        <v>778</v>
      </c>
      <c r="J850" s="64">
        <f t="shared" si="293"/>
        <v>832.5</v>
      </c>
      <c r="K850" s="64">
        <f t="shared" si="293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292"/>
        <v>778</v>
      </c>
      <c r="H851" s="64">
        <f t="shared" si="292"/>
        <v>0</v>
      </c>
      <c r="I851" s="12">
        <f t="shared" si="279"/>
        <v>778</v>
      </c>
      <c r="J851" s="64">
        <f t="shared" si="293"/>
        <v>832.5</v>
      </c>
      <c r="K851" s="64">
        <f t="shared" si="293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279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279"/>
        <v>879</v>
      </c>
      <c r="J853" s="64">
        <f t="shared" ref="J853:K853" si="294">J854+J863</f>
        <v>0</v>
      </c>
      <c r="K853" s="64">
        <f t="shared" si="294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279"/>
        <v>879</v>
      </c>
      <c r="J854" s="64">
        <f t="shared" ref="J854:K854" si="295">J855+J857+J859+J861</f>
        <v>0</v>
      </c>
      <c r="K854" s="64">
        <f t="shared" si="295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279"/>
        <v>879</v>
      </c>
      <c r="J855" s="64">
        <f t="shared" ref="J855:K855" si="296">J856</f>
        <v>0</v>
      </c>
      <c r="K855" s="64">
        <f t="shared" si="296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279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279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279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279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279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279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279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279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279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279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297">G867</f>
        <v>0</v>
      </c>
      <c r="H866" s="64">
        <f t="shared" si="297"/>
        <v>0</v>
      </c>
      <c r="I866" s="12">
        <f t="shared" si="279"/>
        <v>0</v>
      </c>
      <c r="J866" s="64">
        <f t="shared" si="297"/>
        <v>0</v>
      </c>
      <c r="K866" s="64">
        <f t="shared" si="297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297"/>
        <v>0</v>
      </c>
      <c r="H867" s="19">
        <f t="shared" si="297"/>
        <v>0</v>
      </c>
      <c r="I867" s="12">
        <f t="shared" si="279"/>
        <v>0</v>
      </c>
      <c r="J867" s="19">
        <f t="shared" si="297"/>
        <v>0</v>
      </c>
      <c r="K867" s="19">
        <f t="shared" si="297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297"/>
        <v>0</v>
      </c>
      <c r="H868" s="19">
        <f t="shared" si="297"/>
        <v>0</v>
      </c>
      <c r="I868" s="12">
        <f t="shared" si="279"/>
        <v>0</v>
      </c>
      <c r="J868" s="19">
        <f t="shared" si="297"/>
        <v>0</v>
      </c>
      <c r="K868" s="19">
        <f t="shared" si="297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279"/>
        <v>0</v>
      </c>
      <c r="J869" s="19">
        <f t="shared" ref="J869:K869" si="298">J872+J870+J871</f>
        <v>0</v>
      </c>
      <c r="K869" s="19">
        <f t="shared" si="298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299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299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299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00">G874</f>
        <v>0</v>
      </c>
      <c r="H873" s="16">
        <f t="shared" si="300"/>
        <v>0</v>
      </c>
      <c r="I873" s="12">
        <f t="shared" si="299"/>
        <v>0</v>
      </c>
      <c r="J873" s="16">
        <f t="shared" si="300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00"/>
        <v>0</v>
      </c>
      <c r="H874" s="16">
        <f t="shared" si="300"/>
        <v>0</v>
      </c>
      <c r="I874" s="12">
        <f t="shared" si="299"/>
        <v>0</v>
      </c>
      <c r="J874" s="16">
        <f t="shared" si="300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00"/>
        <v>0</v>
      </c>
      <c r="H875" s="16">
        <f t="shared" si="300"/>
        <v>0</v>
      </c>
      <c r="I875" s="12">
        <f t="shared" si="299"/>
        <v>0</v>
      </c>
      <c r="J875" s="16">
        <f t="shared" si="300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299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299"/>
        <v>0</v>
      </c>
      <c r="J877" s="64">
        <f t="shared" ref="J877:K877" si="301">J882+J886+J890+J878</f>
        <v>0</v>
      </c>
      <c r="K877" s="64">
        <f t="shared" si="301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02">G879</f>
        <v>0</v>
      </c>
      <c r="H878" s="64">
        <f t="shared" si="302"/>
        <v>0</v>
      </c>
      <c r="I878" s="12">
        <f t="shared" si="299"/>
        <v>0</v>
      </c>
      <c r="J878" s="64">
        <f t="shared" si="302"/>
        <v>0</v>
      </c>
      <c r="K878" s="64">
        <f t="shared" si="302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02"/>
        <v>0</v>
      </c>
      <c r="H879" s="64">
        <f t="shared" si="302"/>
        <v>0</v>
      </c>
      <c r="I879" s="12">
        <f t="shared" si="299"/>
        <v>0</v>
      </c>
      <c r="J879" s="64">
        <f t="shared" si="302"/>
        <v>0</v>
      </c>
      <c r="K879" s="64">
        <f t="shared" si="302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02"/>
        <v>0</v>
      </c>
      <c r="H880" s="64">
        <f t="shared" si="302"/>
        <v>0</v>
      </c>
      <c r="I880" s="12">
        <f t="shared" si="299"/>
        <v>0</v>
      </c>
      <c r="J880" s="64">
        <f t="shared" si="302"/>
        <v>0</v>
      </c>
      <c r="K880" s="64">
        <f t="shared" si="302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299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03">G883</f>
        <v>0</v>
      </c>
      <c r="H882" s="64">
        <f t="shared" si="303"/>
        <v>0</v>
      </c>
      <c r="I882" s="12">
        <f t="shared" si="299"/>
        <v>0</v>
      </c>
      <c r="J882" s="64">
        <f t="shared" si="303"/>
        <v>0</v>
      </c>
      <c r="K882" s="64">
        <f t="shared" si="303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03"/>
        <v>0</v>
      </c>
      <c r="H883" s="64">
        <f t="shared" si="303"/>
        <v>0</v>
      </c>
      <c r="I883" s="12">
        <f t="shared" si="299"/>
        <v>0</v>
      </c>
      <c r="J883" s="64">
        <f t="shared" si="303"/>
        <v>0</v>
      </c>
      <c r="K883" s="64">
        <f t="shared" si="303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03"/>
        <v>0</v>
      </c>
      <c r="H884" s="64">
        <f t="shared" si="303"/>
        <v>0</v>
      </c>
      <c r="I884" s="12">
        <f t="shared" si="299"/>
        <v>0</v>
      </c>
      <c r="J884" s="64">
        <f t="shared" si="303"/>
        <v>0</v>
      </c>
      <c r="K884" s="64">
        <f t="shared" si="303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299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04">G887</f>
        <v>0</v>
      </c>
      <c r="H886" s="64">
        <f t="shared" si="304"/>
        <v>0</v>
      </c>
      <c r="I886" s="12">
        <f t="shared" si="299"/>
        <v>0</v>
      </c>
      <c r="J886" s="64">
        <f t="shared" ref="J886:K888" si="305">J887</f>
        <v>0</v>
      </c>
      <c r="K886" s="64">
        <f t="shared" si="305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04"/>
        <v>0</v>
      </c>
      <c r="H887" s="64">
        <f t="shared" si="304"/>
        <v>0</v>
      </c>
      <c r="I887" s="12">
        <f t="shared" si="299"/>
        <v>0</v>
      </c>
      <c r="J887" s="64">
        <f t="shared" si="305"/>
        <v>0</v>
      </c>
      <c r="K887" s="64">
        <f t="shared" si="305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04"/>
        <v>0</v>
      </c>
      <c r="H888" s="64">
        <f t="shared" si="304"/>
        <v>0</v>
      </c>
      <c r="I888" s="12">
        <f t="shared" si="299"/>
        <v>0</v>
      </c>
      <c r="J888" s="64">
        <f t="shared" si="305"/>
        <v>0</v>
      </c>
      <c r="K888" s="64">
        <f t="shared" si="305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299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06">G891</f>
        <v>0</v>
      </c>
      <c r="H890" s="64">
        <f t="shared" si="306"/>
        <v>0</v>
      </c>
      <c r="I890" s="12">
        <f t="shared" si="299"/>
        <v>0</v>
      </c>
      <c r="J890" s="64">
        <f t="shared" si="306"/>
        <v>0</v>
      </c>
      <c r="K890" s="64">
        <f t="shared" si="306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06"/>
        <v>0</v>
      </c>
      <c r="H891" s="64">
        <f t="shared" si="306"/>
        <v>0</v>
      </c>
      <c r="I891" s="12">
        <f t="shared" si="299"/>
        <v>0</v>
      </c>
      <c r="J891" s="64">
        <f t="shared" si="306"/>
        <v>0</v>
      </c>
      <c r="K891" s="64">
        <f t="shared" si="306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06"/>
        <v>0</v>
      </c>
      <c r="H892" s="64">
        <f t="shared" si="306"/>
        <v>0</v>
      </c>
      <c r="I892" s="12">
        <f t="shared" si="299"/>
        <v>0</v>
      </c>
      <c r="J892" s="64">
        <f t="shared" si="306"/>
        <v>0</v>
      </c>
      <c r="K892" s="64">
        <f t="shared" si="306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299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701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07">G895</f>
        <v>6000</v>
      </c>
      <c r="H894" s="15">
        <f t="shared" si="307"/>
        <v>0</v>
      </c>
      <c r="I894" s="12">
        <f t="shared" si="299"/>
        <v>6000</v>
      </c>
      <c r="J894" s="15">
        <f t="shared" si="307"/>
        <v>6000</v>
      </c>
      <c r="K894" s="15">
        <f t="shared" si="307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07"/>
        <v>6000</v>
      </c>
      <c r="H895" s="36">
        <f t="shared" si="307"/>
        <v>0</v>
      </c>
      <c r="I895" s="12">
        <f t="shared" si="299"/>
        <v>6000</v>
      </c>
      <c r="J895" s="36">
        <f t="shared" si="307"/>
        <v>6000</v>
      </c>
      <c r="K895" s="36">
        <f t="shared" si="307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08">G897+G901+G907</f>
        <v>6000</v>
      </c>
      <c r="H896" s="36">
        <f t="shared" si="308"/>
        <v>0</v>
      </c>
      <c r="I896" s="12">
        <f t="shared" si="299"/>
        <v>6000</v>
      </c>
      <c r="J896" s="36">
        <f t="shared" si="308"/>
        <v>6000</v>
      </c>
      <c r="K896" s="36">
        <f t="shared" si="308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09">G898</f>
        <v>6000</v>
      </c>
      <c r="H897" s="16">
        <f t="shared" si="309"/>
        <v>0</v>
      </c>
      <c r="I897" s="12">
        <f t="shared" si="299"/>
        <v>6000</v>
      </c>
      <c r="J897" s="16">
        <f t="shared" si="309"/>
        <v>6000</v>
      </c>
      <c r="K897" s="16">
        <f t="shared" si="30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09"/>
        <v>6000</v>
      </c>
      <c r="H898" s="16">
        <f t="shared" si="309"/>
        <v>0</v>
      </c>
      <c r="I898" s="12">
        <f t="shared" si="299"/>
        <v>6000</v>
      </c>
      <c r="J898" s="16">
        <f t="shared" si="309"/>
        <v>6000</v>
      </c>
      <c r="K898" s="16">
        <f t="shared" si="30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09"/>
        <v>6000</v>
      </c>
      <c r="H899" s="16">
        <f t="shared" si="309"/>
        <v>0</v>
      </c>
      <c r="I899" s="12">
        <f t="shared" si="299"/>
        <v>6000</v>
      </c>
      <c r="J899" s="16">
        <f t="shared" si="309"/>
        <v>6000</v>
      </c>
      <c r="K899" s="16">
        <f t="shared" si="30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299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10">G902</f>
        <v>0</v>
      </c>
      <c r="H901" s="16">
        <f t="shared" si="310"/>
        <v>0</v>
      </c>
      <c r="I901" s="12">
        <f t="shared" si="299"/>
        <v>0</v>
      </c>
      <c r="J901" s="16">
        <f t="shared" si="310"/>
        <v>0</v>
      </c>
      <c r="K901" s="16">
        <f t="shared" si="31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10"/>
        <v>0</v>
      </c>
      <c r="H902" s="16">
        <f t="shared" si="310"/>
        <v>0</v>
      </c>
      <c r="I902" s="12">
        <f t="shared" si="299"/>
        <v>0</v>
      </c>
      <c r="J902" s="16">
        <f t="shared" si="31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11">G904+G905+G906</f>
        <v>0</v>
      </c>
      <c r="H903" s="16">
        <f t="shared" si="311"/>
        <v>0</v>
      </c>
      <c r="I903" s="12">
        <f t="shared" si="299"/>
        <v>0</v>
      </c>
      <c r="J903" s="16">
        <f t="shared" si="31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299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299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299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12">G908</f>
        <v>0</v>
      </c>
      <c r="H907" s="16">
        <f t="shared" si="312"/>
        <v>0</v>
      </c>
      <c r="I907" s="12">
        <f t="shared" si="299"/>
        <v>0</v>
      </c>
      <c r="J907" s="16">
        <f t="shared" si="312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12"/>
        <v>0</v>
      </c>
      <c r="H908" s="16">
        <f t="shared" si="312"/>
        <v>0</v>
      </c>
      <c r="I908" s="12">
        <f t="shared" si="299"/>
        <v>0</v>
      </c>
      <c r="J908" s="16">
        <f t="shared" si="312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12"/>
        <v>0</v>
      </c>
      <c r="H909" s="16">
        <f t="shared" si="312"/>
        <v>0</v>
      </c>
      <c r="I909" s="12">
        <f t="shared" si="299"/>
        <v>0</v>
      </c>
      <c r="J909" s="16">
        <f t="shared" si="312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299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13">G912</f>
        <v>0</v>
      </c>
      <c r="H911" s="16">
        <f t="shared" si="313"/>
        <v>0</v>
      </c>
      <c r="I911" s="12">
        <f t="shared" si="299"/>
        <v>0</v>
      </c>
      <c r="J911" s="16">
        <f t="shared" si="313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13"/>
        <v>0</v>
      </c>
      <c r="H912" s="16">
        <f t="shared" si="313"/>
        <v>0</v>
      </c>
      <c r="I912" s="12">
        <f t="shared" si="299"/>
        <v>0</v>
      </c>
      <c r="J912" s="16">
        <f t="shared" si="313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13"/>
        <v>0</v>
      </c>
      <c r="H913" s="16">
        <f t="shared" si="313"/>
        <v>0</v>
      </c>
      <c r="I913" s="12">
        <f t="shared" si="299"/>
        <v>0</v>
      </c>
      <c r="J913" s="16">
        <f t="shared" si="313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299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299"/>
        <v>167.4</v>
      </c>
      <c r="J915" s="15">
        <f t="shared" ref="J915:K915" si="314">J916+J933+J957+J963</f>
        <v>72.099999999999994</v>
      </c>
      <c r="K915" s="15">
        <f t="shared" si="314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15">G917</f>
        <v>0</v>
      </c>
      <c r="H916" s="16">
        <f t="shared" si="315"/>
        <v>0</v>
      </c>
      <c r="I916" s="12">
        <f t="shared" si="299"/>
        <v>0</v>
      </c>
      <c r="J916" s="16">
        <f t="shared" si="315"/>
        <v>0</v>
      </c>
      <c r="K916" s="16">
        <f t="shared" si="315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15"/>
        <v>0</v>
      </c>
      <c r="H917" s="16">
        <f t="shared" si="315"/>
        <v>0</v>
      </c>
      <c r="I917" s="12">
        <f t="shared" si="299"/>
        <v>0</v>
      </c>
      <c r="J917" s="16">
        <f t="shared" si="315"/>
        <v>0</v>
      </c>
      <c r="K917" s="16">
        <f t="shared" si="315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16">G919+G928</f>
        <v>0</v>
      </c>
      <c r="H918" s="16">
        <f t="shared" si="316"/>
        <v>0</v>
      </c>
      <c r="I918" s="12">
        <f t="shared" si="299"/>
        <v>0</v>
      </c>
      <c r="J918" s="16">
        <f t="shared" si="316"/>
        <v>0</v>
      </c>
      <c r="K918" s="16">
        <f t="shared" si="316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299"/>
        <v>0</v>
      </c>
      <c r="J919" s="16">
        <f t="shared" ref="J919:K919" si="317">J920+J924</f>
        <v>0</v>
      </c>
      <c r="K919" s="16">
        <f t="shared" si="317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18">G921</f>
        <v>0</v>
      </c>
      <c r="H920" s="16">
        <f t="shared" si="318"/>
        <v>0</v>
      </c>
      <c r="I920" s="12">
        <f t="shared" si="299"/>
        <v>0</v>
      </c>
      <c r="J920" s="16">
        <f t="shared" si="318"/>
        <v>0</v>
      </c>
      <c r="K920" s="16">
        <f t="shared" si="318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18"/>
        <v>0</v>
      </c>
      <c r="H921" s="16">
        <f t="shared" si="318"/>
        <v>0</v>
      </c>
      <c r="I921" s="12">
        <f t="shared" si="299"/>
        <v>0</v>
      </c>
      <c r="J921" s="16">
        <f t="shared" si="318"/>
        <v>0</v>
      </c>
      <c r="K921" s="16">
        <f t="shared" si="318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18"/>
        <v>0</v>
      </c>
      <c r="H922" s="16">
        <f t="shared" si="318"/>
        <v>0</v>
      </c>
      <c r="I922" s="12">
        <f t="shared" si="299"/>
        <v>0</v>
      </c>
      <c r="J922" s="16">
        <f t="shared" si="318"/>
        <v>0</v>
      </c>
      <c r="K922" s="16">
        <f t="shared" si="318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299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19">G925</f>
        <v>0</v>
      </c>
      <c r="H924" s="16">
        <f t="shared" si="319"/>
        <v>0</v>
      </c>
      <c r="I924" s="12">
        <f t="shared" si="299"/>
        <v>0</v>
      </c>
      <c r="J924" s="16">
        <f t="shared" si="319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19"/>
        <v>0</v>
      </c>
      <c r="H925" s="16">
        <f t="shared" si="319"/>
        <v>0</v>
      </c>
      <c r="I925" s="12">
        <f t="shared" si="299"/>
        <v>0</v>
      </c>
      <c r="J925" s="16">
        <f t="shared" si="319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19"/>
        <v>0</v>
      </c>
      <c r="H926" s="16">
        <f t="shared" si="319"/>
        <v>0</v>
      </c>
      <c r="I926" s="12">
        <f t="shared" si="299"/>
        <v>0</v>
      </c>
      <c r="J926" s="16">
        <f t="shared" si="319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299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20">G929</f>
        <v>0</v>
      </c>
      <c r="H928" s="16">
        <f t="shared" si="320"/>
        <v>0</v>
      </c>
      <c r="I928" s="12">
        <f t="shared" si="299"/>
        <v>0</v>
      </c>
      <c r="J928" s="16">
        <f t="shared" si="320"/>
        <v>0</v>
      </c>
      <c r="K928" s="16">
        <f t="shared" si="320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20"/>
        <v>0</v>
      </c>
      <c r="H929" s="16">
        <f t="shared" si="320"/>
        <v>0</v>
      </c>
      <c r="I929" s="12">
        <f t="shared" si="299"/>
        <v>0</v>
      </c>
      <c r="J929" s="16">
        <f t="shared" si="320"/>
        <v>0</v>
      </c>
      <c r="K929" s="16">
        <f t="shared" si="320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20"/>
        <v>0</v>
      </c>
      <c r="H930" s="16">
        <f t="shared" si="320"/>
        <v>0</v>
      </c>
      <c r="I930" s="12">
        <f t="shared" si="299"/>
        <v>0</v>
      </c>
      <c r="J930" s="16">
        <f t="shared" si="320"/>
        <v>0</v>
      </c>
      <c r="K930" s="16">
        <f t="shared" si="320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20"/>
        <v>0</v>
      </c>
      <c r="H931" s="16">
        <f t="shared" si="320"/>
        <v>0</v>
      </c>
      <c r="I931" s="12">
        <f t="shared" si="299"/>
        <v>0</v>
      </c>
      <c r="J931" s="16">
        <f t="shared" si="320"/>
        <v>0</v>
      </c>
      <c r="K931" s="16">
        <f t="shared" si="320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299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299"/>
        <v>96</v>
      </c>
      <c r="J933" s="15">
        <f t="shared" ref="J933:K933" si="321">J934+J939+J945</f>
        <v>0</v>
      </c>
      <c r="K933" s="15">
        <f t="shared" si="321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22">G934+H934</f>
        <v>12</v>
      </c>
      <c r="J934" s="15">
        <f t="shared" ref="J934:K934" si="323">J935</f>
        <v>0</v>
      </c>
      <c r="K934" s="15">
        <f t="shared" si="323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24">G936</f>
        <v>12</v>
      </c>
      <c r="H935" s="16">
        <f t="shared" si="324"/>
        <v>0</v>
      </c>
      <c r="I935" s="12">
        <f t="shared" si="322"/>
        <v>12</v>
      </c>
      <c r="J935" s="16">
        <f t="shared" si="324"/>
        <v>0</v>
      </c>
      <c r="K935" s="16">
        <f t="shared" si="324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24"/>
        <v>12</v>
      </c>
      <c r="H936" s="16">
        <f t="shared" si="324"/>
        <v>0</v>
      </c>
      <c r="I936" s="12">
        <f t="shared" si="322"/>
        <v>12</v>
      </c>
      <c r="J936" s="16">
        <f t="shared" si="324"/>
        <v>0</v>
      </c>
      <c r="K936" s="16">
        <f t="shared" si="324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24"/>
        <v>12</v>
      </c>
      <c r="H937" s="16">
        <f t="shared" si="324"/>
        <v>0</v>
      </c>
      <c r="I937" s="12">
        <f t="shared" si="322"/>
        <v>12</v>
      </c>
      <c r="J937" s="16">
        <f t="shared" si="324"/>
        <v>0</v>
      </c>
      <c r="K937" s="16">
        <f t="shared" si="324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22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25">G940</f>
        <v>72</v>
      </c>
      <c r="H939" s="15">
        <f t="shared" si="325"/>
        <v>0</v>
      </c>
      <c r="I939" s="12">
        <f t="shared" si="322"/>
        <v>72</v>
      </c>
      <c r="J939" s="15">
        <f t="shared" si="325"/>
        <v>0</v>
      </c>
      <c r="K939" s="15">
        <f t="shared" si="325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25"/>
        <v>72</v>
      </c>
      <c r="H940" s="16">
        <f t="shared" si="325"/>
        <v>0</v>
      </c>
      <c r="I940" s="12">
        <f t="shared" si="322"/>
        <v>72</v>
      </c>
      <c r="J940" s="16">
        <f t="shared" si="325"/>
        <v>0</v>
      </c>
      <c r="K940" s="16">
        <f t="shared" si="325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25"/>
        <v>72</v>
      </c>
      <c r="H941" s="16">
        <f t="shared" si="325"/>
        <v>0</v>
      </c>
      <c r="I941" s="12">
        <f t="shared" si="322"/>
        <v>72</v>
      </c>
      <c r="J941" s="16">
        <f t="shared" si="325"/>
        <v>0</v>
      </c>
      <c r="K941" s="16">
        <f t="shared" si="325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25"/>
        <v>72</v>
      </c>
      <c r="H942" s="16">
        <f t="shared" si="325"/>
        <v>0</v>
      </c>
      <c r="I942" s="12">
        <f t="shared" si="322"/>
        <v>72</v>
      </c>
      <c r="J942" s="16">
        <f t="shared" si="325"/>
        <v>0</v>
      </c>
      <c r="K942" s="16">
        <f t="shared" si="325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25"/>
        <v>72</v>
      </c>
      <c r="H943" s="16">
        <f t="shared" si="325"/>
        <v>0</v>
      </c>
      <c r="I943" s="12">
        <f t="shared" si="322"/>
        <v>72</v>
      </c>
      <c r="J943" s="16">
        <f t="shared" si="325"/>
        <v>0</v>
      </c>
      <c r="K943" s="16">
        <f t="shared" si="325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22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26">G946</f>
        <v>12</v>
      </c>
      <c r="H945" s="15">
        <f t="shared" si="326"/>
        <v>0</v>
      </c>
      <c r="I945" s="12">
        <f t="shared" si="322"/>
        <v>12</v>
      </c>
      <c r="J945" s="15">
        <f t="shared" si="326"/>
        <v>0</v>
      </c>
      <c r="K945" s="15">
        <f t="shared" si="326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26"/>
        <v>12</v>
      </c>
      <c r="H946" s="16">
        <f t="shared" si="326"/>
        <v>0</v>
      </c>
      <c r="I946" s="12">
        <f t="shared" si="322"/>
        <v>12</v>
      </c>
      <c r="J946" s="16">
        <f t="shared" si="326"/>
        <v>0</v>
      </c>
      <c r="K946" s="16">
        <f t="shared" si="326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26"/>
        <v>12</v>
      </c>
      <c r="H947" s="16">
        <f t="shared" si="326"/>
        <v>0</v>
      </c>
      <c r="I947" s="12">
        <f t="shared" si="322"/>
        <v>12</v>
      </c>
      <c r="J947" s="16">
        <f t="shared" si="326"/>
        <v>0</v>
      </c>
      <c r="K947" s="16">
        <f t="shared" si="326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26"/>
        <v>12</v>
      </c>
      <c r="H948" s="16">
        <f t="shared" si="326"/>
        <v>0</v>
      </c>
      <c r="I948" s="12">
        <f t="shared" si="322"/>
        <v>12</v>
      </c>
      <c r="J948" s="16">
        <f t="shared" si="326"/>
        <v>0</v>
      </c>
      <c r="K948" s="16">
        <f t="shared" si="326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26"/>
        <v>12</v>
      </c>
      <c r="H949" s="16">
        <f t="shared" si="326"/>
        <v>0</v>
      </c>
      <c r="I949" s="12">
        <f t="shared" si="322"/>
        <v>12</v>
      </c>
      <c r="J949" s="16">
        <f t="shared" si="326"/>
        <v>0</v>
      </c>
      <c r="K949" s="16">
        <f t="shared" si="326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22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27">G952</f>
        <v>0</v>
      </c>
      <c r="H951" s="16">
        <f t="shared" si="327"/>
        <v>0</v>
      </c>
      <c r="I951" s="12">
        <f t="shared" si="322"/>
        <v>0</v>
      </c>
      <c r="J951" s="16">
        <f t="shared" si="327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27"/>
        <v>0</v>
      </c>
      <c r="H952" s="16">
        <f t="shared" si="327"/>
        <v>0</v>
      </c>
      <c r="I952" s="12">
        <f t="shared" si="322"/>
        <v>0</v>
      </c>
      <c r="J952" s="16">
        <f t="shared" si="327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27"/>
        <v>0</v>
      </c>
      <c r="H953" s="16">
        <f t="shared" si="327"/>
        <v>0</v>
      </c>
      <c r="I953" s="12">
        <f t="shared" si="322"/>
        <v>0</v>
      </c>
      <c r="J953" s="16">
        <f t="shared" si="327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27"/>
        <v>0</v>
      </c>
      <c r="H954" s="16">
        <f t="shared" si="327"/>
        <v>0</v>
      </c>
      <c r="I954" s="12">
        <f t="shared" si="322"/>
        <v>0</v>
      </c>
      <c r="J954" s="16">
        <f t="shared" si="327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27"/>
        <v>0</v>
      </c>
      <c r="H955" s="16">
        <f t="shared" si="327"/>
        <v>0</v>
      </c>
      <c r="I955" s="12">
        <f t="shared" si="322"/>
        <v>0</v>
      </c>
      <c r="J955" s="16">
        <f t="shared" si="327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22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28">G958</f>
        <v>71.400000000000006</v>
      </c>
      <c r="H957" s="16">
        <f t="shared" si="328"/>
        <v>0</v>
      </c>
      <c r="I957" s="12">
        <f t="shared" si="322"/>
        <v>71.400000000000006</v>
      </c>
      <c r="J957" s="16">
        <f t="shared" si="328"/>
        <v>72.099999999999994</v>
      </c>
      <c r="K957" s="16">
        <f t="shared" si="328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28"/>
        <v>71.400000000000006</v>
      </c>
      <c r="H958" s="16">
        <f t="shared" si="328"/>
        <v>0</v>
      </c>
      <c r="I958" s="12">
        <f t="shared" si="322"/>
        <v>71.400000000000006</v>
      </c>
      <c r="J958" s="16">
        <f t="shared" si="328"/>
        <v>72.099999999999994</v>
      </c>
      <c r="K958" s="16">
        <f t="shared" si="328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28"/>
        <v>71.400000000000006</v>
      </c>
      <c r="H959" s="16">
        <f t="shared" si="328"/>
        <v>0</v>
      </c>
      <c r="I959" s="12">
        <f t="shared" si="322"/>
        <v>71.400000000000006</v>
      </c>
      <c r="J959" s="16">
        <f t="shared" si="328"/>
        <v>72.099999999999994</v>
      </c>
      <c r="K959" s="16">
        <f t="shared" si="328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28"/>
        <v>71.400000000000006</v>
      </c>
      <c r="H960" s="16">
        <f t="shared" si="328"/>
        <v>0</v>
      </c>
      <c r="I960" s="12">
        <f t="shared" si="322"/>
        <v>71.400000000000006</v>
      </c>
      <c r="J960" s="16">
        <f t="shared" si="328"/>
        <v>72.099999999999994</v>
      </c>
      <c r="K960" s="16">
        <f t="shared" si="328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28"/>
        <v>71.400000000000006</v>
      </c>
      <c r="H961" s="16">
        <f t="shared" si="328"/>
        <v>0</v>
      </c>
      <c r="I961" s="12">
        <f t="shared" si="322"/>
        <v>71.400000000000006</v>
      </c>
      <c r="J961" s="16">
        <f t="shared" si="328"/>
        <v>72.099999999999994</v>
      </c>
      <c r="K961" s="16">
        <f t="shared" si="328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22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22"/>
        <v>0</v>
      </c>
      <c r="J963" s="102">
        <f t="shared" ref="J963:K963" si="329">J964+J972</f>
        <v>0</v>
      </c>
      <c r="K963" s="102">
        <f t="shared" si="329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30">G965</f>
        <v>0</v>
      </c>
      <c r="H964" s="102">
        <f t="shared" si="330"/>
        <v>0</v>
      </c>
      <c r="I964" s="12">
        <f t="shared" si="322"/>
        <v>0</v>
      </c>
      <c r="J964" s="102">
        <f t="shared" ref="J964:K966" si="331">J965</f>
        <v>0</v>
      </c>
      <c r="K964" s="102">
        <f t="shared" si="331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30"/>
        <v>0</v>
      </c>
      <c r="H965" s="102">
        <f t="shared" si="330"/>
        <v>0</v>
      </c>
      <c r="I965" s="12">
        <f t="shared" si="322"/>
        <v>0</v>
      </c>
      <c r="J965" s="102">
        <f t="shared" si="331"/>
        <v>0</v>
      </c>
      <c r="K965" s="102">
        <f t="shared" si="331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30"/>
        <v>0</v>
      </c>
      <c r="H966" s="102">
        <f t="shared" si="330"/>
        <v>0</v>
      </c>
      <c r="I966" s="12">
        <f t="shared" si="322"/>
        <v>0</v>
      </c>
      <c r="J966" s="102">
        <f t="shared" si="331"/>
        <v>0</v>
      </c>
      <c r="K966" s="102">
        <f t="shared" si="331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22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22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22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22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22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32">G973</f>
        <v>0</v>
      </c>
      <c r="H972" s="102">
        <f t="shared" si="332"/>
        <v>0</v>
      </c>
      <c r="I972" s="12">
        <f t="shared" si="322"/>
        <v>0</v>
      </c>
      <c r="J972" s="102">
        <f t="shared" ref="J972:K975" si="333">J973</f>
        <v>0</v>
      </c>
      <c r="K972" s="102">
        <f t="shared" si="333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32"/>
        <v>0</v>
      </c>
      <c r="H973" s="102">
        <f t="shared" si="332"/>
        <v>0</v>
      </c>
      <c r="I973" s="12">
        <f t="shared" si="322"/>
        <v>0</v>
      </c>
      <c r="J973" s="102">
        <f t="shared" si="333"/>
        <v>0</v>
      </c>
      <c r="K973" s="102">
        <f t="shared" si="333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32"/>
        <v>0</v>
      </c>
      <c r="H974" s="102">
        <f t="shared" si="332"/>
        <v>0</v>
      </c>
      <c r="I974" s="12">
        <f t="shared" si="322"/>
        <v>0</v>
      </c>
      <c r="J974" s="102">
        <f t="shared" si="333"/>
        <v>0</v>
      </c>
      <c r="K974" s="102">
        <f t="shared" si="333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32"/>
        <v>0</v>
      </c>
      <c r="H975" s="102">
        <f t="shared" si="332"/>
        <v>0</v>
      </c>
      <c r="I975" s="12">
        <f t="shared" si="322"/>
        <v>0</v>
      </c>
      <c r="J975" s="102">
        <f t="shared" si="333"/>
        <v>0</v>
      </c>
      <c r="K975" s="102">
        <f t="shared" si="333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22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22"/>
        <v>7510</v>
      </c>
      <c r="J977" s="15">
        <f t="shared" ref="J977:K977" si="334">J998+J978</f>
        <v>7250.5</v>
      </c>
      <c r="K977" s="15">
        <f t="shared" si="334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35">G979</f>
        <v>1773.2</v>
      </c>
      <c r="H978" s="16">
        <f t="shared" si="335"/>
        <v>0</v>
      </c>
      <c r="I978" s="12">
        <f t="shared" si="322"/>
        <v>1773.2</v>
      </c>
      <c r="J978" s="16">
        <f t="shared" si="335"/>
        <v>1585.4</v>
      </c>
      <c r="K978" s="16">
        <f t="shared" si="335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35"/>
        <v>1773.2</v>
      </c>
      <c r="H979" s="16">
        <f t="shared" si="335"/>
        <v>0</v>
      </c>
      <c r="I979" s="12">
        <f t="shared" si="322"/>
        <v>1773.2</v>
      </c>
      <c r="J979" s="16">
        <f t="shared" si="335"/>
        <v>1585.4</v>
      </c>
      <c r="K979" s="16">
        <f t="shared" si="335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36">G981+G990</f>
        <v>1773.2</v>
      </c>
      <c r="H980" s="16">
        <f t="shared" si="336"/>
        <v>0</v>
      </c>
      <c r="I980" s="12">
        <f t="shared" si="322"/>
        <v>1773.2</v>
      </c>
      <c r="J980" s="16">
        <f t="shared" si="336"/>
        <v>1585.4</v>
      </c>
      <c r="K980" s="16">
        <f t="shared" si="336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22"/>
        <v>200</v>
      </c>
      <c r="J981" s="16">
        <f t="shared" ref="J981:K981" si="337">J982+J986</f>
        <v>150</v>
      </c>
      <c r="K981" s="16">
        <f t="shared" si="337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38">G983</f>
        <v>200</v>
      </c>
      <c r="H982" s="16">
        <f t="shared" si="338"/>
        <v>0</v>
      </c>
      <c r="I982" s="12">
        <f t="shared" si="322"/>
        <v>200</v>
      </c>
      <c r="J982" s="16">
        <f t="shared" si="338"/>
        <v>150</v>
      </c>
      <c r="K982" s="16">
        <f t="shared" si="338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38"/>
        <v>200</v>
      </c>
      <c r="H983" s="16">
        <f t="shared" si="338"/>
        <v>0</v>
      </c>
      <c r="I983" s="12">
        <f t="shared" si="322"/>
        <v>200</v>
      </c>
      <c r="J983" s="16">
        <f t="shared" si="338"/>
        <v>150</v>
      </c>
      <c r="K983" s="16">
        <f t="shared" si="338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38"/>
        <v>200</v>
      </c>
      <c r="H984" s="16">
        <f t="shared" si="338"/>
        <v>0</v>
      </c>
      <c r="I984" s="12">
        <f t="shared" si="322"/>
        <v>200</v>
      </c>
      <c r="J984" s="16">
        <f t="shared" si="338"/>
        <v>150</v>
      </c>
      <c r="K984" s="16">
        <f t="shared" si="338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22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39">G987</f>
        <v>0</v>
      </c>
      <c r="H986" s="16">
        <f t="shared" si="339"/>
        <v>0</v>
      </c>
      <c r="I986" s="12">
        <f t="shared" si="322"/>
        <v>0</v>
      </c>
      <c r="J986" s="16">
        <f t="shared" si="339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39"/>
        <v>0</v>
      </c>
      <c r="H987" s="16">
        <f t="shared" si="339"/>
        <v>0</v>
      </c>
      <c r="I987" s="12">
        <f t="shared" si="322"/>
        <v>0</v>
      </c>
      <c r="J987" s="16">
        <f t="shared" si="339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39"/>
        <v>0</v>
      </c>
      <c r="H988" s="16">
        <f t="shared" si="339"/>
        <v>0</v>
      </c>
      <c r="I988" s="12">
        <f t="shared" si="322"/>
        <v>0</v>
      </c>
      <c r="J988" s="16">
        <f t="shared" si="339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22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40">G991</f>
        <v>1573.2</v>
      </c>
      <c r="H990" s="16">
        <f t="shared" si="340"/>
        <v>0</v>
      </c>
      <c r="I990" s="12">
        <f t="shared" si="322"/>
        <v>1573.2</v>
      </c>
      <c r="J990" s="16">
        <f t="shared" si="340"/>
        <v>1435.4</v>
      </c>
      <c r="K990" s="16">
        <f t="shared" si="340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40"/>
        <v>1573.2</v>
      </c>
      <c r="H991" s="16">
        <f t="shared" si="340"/>
        <v>0</v>
      </c>
      <c r="I991" s="12">
        <f t="shared" si="322"/>
        <v>1573.2</v>
      </c>
      <c r="J991" s="16">
        <f t="shared" si="340"/>
        <v>1435.4</v>
      </c>
      <c r="K991" s="16">
        <f t="shared" si="340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40"/>
        <v>1573.2</v>
      </c>
      <c r="H992" s="16">
        <f t="shared" si="340"/>
        <v>0</v>
      </c>
      <c r="I992" s="12">
        <f t="shared" si="322"/>
        <v>1573.2</v>
      </c>
      <c r="J992" s="16">
        <f t="shared" si="340"/>
        <v>1435.4</v>
      </c>
      <c r="K992" s="16">
        <f t="shared" si="340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40"/>
        <v>1573.2</v>
      </c>
      <c r="H993" s="16">
        <f t="shared" si="340"/>
        <v>0</v>
      </c>
      <c r="I993" s="12">
        <f t="shared" si="322"/>
        <v>1573.2</v>
      </c>
      <c r="J993" s="16">
        <f t="shared" si="340"/>
        <v>1435.4</v>
      </c>
      <c r="K993" s="16">
        <f t="shared" si="340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22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22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22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22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41">G1003+G1010+G999</f>
        <v>5736.8</v>
      </c>
      <c r="H998" s="16">
        <f t="shared" si="341"/>
        <v>0</v>
      </c>
      <c r="I998" s="12">
        <f t="shared" ref="I998:I1061" si="342">G998+H998</f>
        <v>5736.8</v>
      </c>
      <c r="J998" s="16">
        <f t="shared" si="341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43">G1000</f>
        <v>0</v>
      </c>
      <c r="H999" s="16">
        <f t="shared" si="343"/>
        <v>0</v>
      </c>
      <c r="I999" s="12">
        <f t="shared" si="342"/>
        <v>0</v>
      </c>
      <c r="J999" s="16">
        <f t="shared" si="343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43"/>
        <v>0</v>
      </c>
      <c r="H1000" s="16">
        <f t="shared" si="343"/>
        <v>0</v>
      </c>
      <c r="I1000" s="12">
        <f t="shared" si="342"/>
        <v>0</v>
      </c>
      <c r="J1000" s="16">
        <f t="shared" si="343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43"/>
        <v>0</v>
      </c>
      <c r="H1001" s="16">
        <f t="shared" si="343"/>
        <v>0</v>
      </c>
      <c r="I1001" s="12">
        <f t="shared" si="342"/>
        <v>0</v>
      </c>
      <c r="J1001" s="16">
        <f t="shared" si="343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42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44">G1004</f>
        <v>2780</v>
      </c>
      <c r="H1003" s="16">
        <f t="shared" si="344"/>
        <v>0</v>
      </c>
      <c r="I1003" s="12">
        <f t="shared" si="342"/>
        <v>2780</v>
      </c>
      <c r="J1003" s="16">
        <f t="shared" si="344"/>
        <v>2780</v>
      </c>
      <c r="K1003" s="16">
        <f t="shared" si="344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44"/>
        <v>2780</v>
      </c>
      <c r="H1004" s="16">
        <f t="shared" si="344"/>
        <v>0</v>
      </c>
      <c r="I1004" s="12">
        <f t="shared" si="342"/>
        <v>2780</v>
      </c>
      <c r="J1004" s="16">
        <f t="shared" si="344"/>
        <v>2780</v>
      </c>
      <c r="K1004" s="16">
        <f t="shared" si="344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44"/>
        <v>2780</v>
      </c>
      <c r="H1005" s="16">
        <f t="shared" si="344"/>
        <v>0</v>
      </c>
      <c r="I1005" s="12">
        <f t="shared" si="342"/>
        <v>2780</v>
      </c>
      <c r="J1005" s="16">
        <f t="shared" si="344"/>
        <v>2780</v>
      </c>
      <c r="K1005" s="16">
        <f t="shared" si="344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42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42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42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42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42"/>
        <v>2956.8</v>
      </c>
      <c r="J1010" s="16">
        <f t="shared" ref="J1010:K1010" si="345">J1015+J1011</f>
        <v>2885.1</v>
      </c>
      <c r="K1010" s="16">
        <f t="shared" si="345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346">G1012</f>
        <v>3.4</v>
      </c>
      <c r="H1011" s="130">
        <f t="shared" si="346"/>
        <v>0</v>
      </c>
      <c r="I1011" s="12">
        <f t="shared" si="342"/>
        <v>3.4</v>
      </c>
      <c r="J1011" s="130">
        <f t="shared" si="346"/>
        <v>3.4</v>
      </c>
      <c r="K1011" s="130">
        <f t="shared" si="346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346"/>
        <v>3.4</v>
      </c>
      <c r="H1012" s="130">
        <f t="shared" si="346"/>
        <v>0</v>
      </c>
      <c r="I1012" s="12">
        <f t="shared" si="342"/>
        <v>3.4</v>
      </c>
      <c r="J1012" s="130">
        <f t="shared" si="346"/>
        <v>3.4</v>
      </c>
      <c r="K1012" s="130">
        <f t="shared" si="346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346"/>
        <v>3.4</v>
      </c>
      <c r="H1013" s="130">
        <f t="shared" si="346"/>
        <v>0</v>
      </c>
      <c r="I1013" s="12">
        <f t="shared" si="342"/>
        <v>3.4</v>
      </c>
      <c r="J1013" s="130">
        <f t="shared" si="346"/>
        <v>3.4</v>
      </c>
      <c r="K1013" s="130">
        <f t="shared" si="346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42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347">G1016</f>
        <v>2953.4</v>
      </c>
      <c r="H1015" s="16">
        <f t="shared" si="347"/>
        <v>0</v>
      </c>
      <c r="I1015" s="12">
        <f t="shared" si="342"/>
        <v>2953.4</v>
      </c>
      <c r="J1015" s="16">
        <f t="shared" si="347"/>
        <v>2881.7</v>
      </c>
      <c r="K1015" s="16">
        <f t="shared" si="347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347"/>
        <v>2953.4</v>
      </c>
      <c r="H1016" s="16">
        <f t="shared" si="347"/>
        <v>0</v>
      </c>
      <c r="I1016" s="12">
        <f t="shared" si="342"/>
        <v>2953.4</v>
      </c>
      <c r="J1016" s="16">
        <f t="shared" si="347"/>
        <v>2881.7</v>
      </c>
      <c r="K1016" s="16">
        <f t="shared" si="347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42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9527.5</v>
      </c>
      <c r="H1018" s="15">
        <f>H1019+H1020+H1021+H1022</f>
        <v>100</v>
      </c>
      <c r="I1018" s="12">
        <f t="shared" si="342"/>
        <v>9627.5</v>
      </c>
      <c r="J1018" s="15">
        <f t="shared" ref="J1018:K1018" si="348">J1019+J1020+J1021+J1022</f>
        <v>8542.3000000000011</v>
      </c>
      <c r="K1018" s="15">
        <f t="shared" si="348"/>
        <v>7525.8</v>
      </c>
      <c r="L1018" s="109">
        <f>G1024+G1101+G1129+G1134</f>
        <v>9527.5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42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600</v>
      </c>
      <c r="H1020" s="15">
        <f>H1071+H1051+H1090+H1046+H1063+H1066+H1076+H1034+H1041+H1106</f>
        <v>100</v>
      </c>
      <c r="I1020" s="12">
        <f t="shared" si="342"/>
        <v>700</v>
      </c>
      <c r="J1020" s="15">
        <f t="shared" ref="J1020:K1020" si="349">J1071+J1051+J1090+J1046+J1063+J1066+J1076+J1034+J1041+J1106</f>
        <v>0</v>
      </c>
      <c r="K1020" s="15">
        <f t="shared" si="349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42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350">G1031+G1037</f>
        <v>0</v>
      </c>
      <c r="H1022" s="15">
        <f t="shared" si="350"/>
        <v>0</v>
      </c>
      <c r="I1022" s="12">
        <f t="shared" si="342"/>
        <v>0</v>
      </c>
      <c r="J1022" s="15">
        <f t="shared" si="350"/>
        <v>0</v>
      </c>
      <c r="K1022" s="15">
        <f t="shared" si="350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8477.5</v>
      </c>
      <c r="H1023" s="15">
        <f>H1024+H1129+H1096+H1101</f>
        <v>100</v>
      </c>
      <c r="I1023" s="12">
        <f t="shared" si="342"/>
        <v>8577.5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8400</v>
      </c>
      <c r="H1024" s="15">
        <f>H1025+H1054</f>
        <v>100</v>
      </c>
      <c r="I1024" s="12">
        <f>G1024+H1024</f>
        <v>8500</v>
      </c>
      <c r="J1024" s="15">
        <f>J1025+J1054</f>
        <v>7318.2</v>
      </c>
      <c r="K1024" s="15">
        <f t="shared" ref="K1024" si="351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42"/>
        <v>800</v>
      </c>
      <c r="J1025" s="16">
        <f>J1026</f>
        <v>318.2</v>
      </c>
      <c r="K1025" s="16">
        <f t="shared" ref="K1025" si="352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42"/>
        <v>800</v>
      </c>
      <c r="J1026" s="16">
        <f t="shared" ref="J1026:K1026" si="353">J1048+J1042+J1027+J1038</f>
        <v>318.2</v>
      </c>
      <c r="K1026" s="16">
        <f t="shared" si="353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42"/>
        <v>800</v>
      </c>
      <c r="J1027" s="63">
        <f t="shared" ref="J1027:K1027" si="354">J1028+J1032+J1035</f>
        <v>318.2</v>
      </c>
      <c r="K1027" s="63">
        <f t="shared" si="354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355">G1029</f>
        <v>214.8</v>
      </c>
      <c r="H1028" s="63">
        <f t="shared" si="355"/>
        <v>0</v>
      </c>
      <c r="I1028" s="12">
        <f t="shared" si="342"/>
        <v>214.8</v>
      </c>
      <c r="J1028" s="63">
        <f t="shared" si="355"/>
        <v>153</v>
      </c>
      <c r="K1028" s="63">
        <f t="shared" si="355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355"/>
        <v>214.8</v>
      </c>
      <c r="H1029" s="63">
        <f t="shared" si="355"/>
        <v>0</v>
      </c>
      <c r="I1029" s="12">
        <f t="shared" si="342"/>
        <v>214.8</v>
      </c>
      <c r="J1029" s="63">
        <f t="shared" si="355"/>
        <v>153</v>
      </c>
      <c r="K1029" s="63">
        <f t="shared" si="355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42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42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42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42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42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356">G1036</f>
        <v>585.20000000000005</v>
      </c>
      <c r="H1035" s="16">
        <f t="shared" si="356"/>
        <v>0</v>
      </c>
      <c r="I1035" s="12">
        <f t="shared" si="342"/>
        <v>585.20000000000005</v>
      </c>
      <c r="J1035" s="16">
        <f t="shared" si="356"/>
        <v>165.2</v>
      </c>
      <c r="K1035" s="16">
        <f t="shared" si="356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42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42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357">G1039</f>
        <v>0</v>
      </c>
      <c r="H1038" s="19">
        <f t="shared" si="357"/>
        <v>0</v>
      </c>
      <c r="I1038" s="12">
        <f t="shared" si="342"/>
        <v>0</v>
      </c>
      <c r="J1038" s="19">
        <f t="shared" ref="J1038:K1040" si="358">J1039</f>
        <v>0</v>
      </c>
      <c r="K1038" s="19">
        <f t="shared" si="358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357"/>
        <v>0</v>
      </c>
      <c r="H1039" s="63">
        <f t="shared" si="357"/>
        <v>0</v>
      </c>
      <c r="I1039" s="12">
        <f t="shared" si="342"/>
        <v>0</v>
      </c>
      <c r="J1039" s="63">
        <f t="shared" si="358"/>
        <v>0</v>
      </c>
      <c r="K1039" s="63">
        <f t="shared" si="358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357"/>
        <v>0</v>
      </c>
      <c r="H1040" s="63">
        <f t="shared" si="357"/>
        <v>0</v>
      </c>
      <c r="I1040" s="12">
        <f t="shared" si="342"/>
        <v>0</v>
      </c>
      <c r="J1040" s="63">
        <f t="shared" si="358"/>
        <v>0</v>
      </c>
      <c r="K1040" s="63">
        <f t="shared" si="358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42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359">G1043</f>
        <v>0</v>
      </c>
      <c r="H1042" s="16">
        <f t="shared" si="359"/>
        <v>0</v>
      </c>
      <c r="I1042" s="12">
        <f t="shared" si="342"/>
        <v>0</v>
      </c>
      <c r="J1042" s="16">
        <f t="shared" si="359"/>
        <v>0</v>
      </c>
      <c r="K1042" s="16">
        <f t="shared" si="359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359"/>
        <v>0</v>
      </c>
      <c r="H1043" s="155">
        <f t="shared" si="359"/>
        <v>0</v>
      </c>
      <c r="I1043" s="12">
        <f t="shared" si="342"/>
        <v>0</v>
      </c>
      <c r="J1043" s="155">
        <f t="shared" si="359"/>
        <v>0</v>
      </c>
      <c r="K1043" s="155">
        <f t="shared" si="359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360">G1045+G1046+G1047</f>
        <v>0</v>
      </c>
      <c r="H1044" s="16">
        <f t="shared" si="360"/>
        <v>0</v>
      </c>
      <c r="I1044" s="12">
        <f t="shared" si="342"/>
        <v>0</v>
      </c>
      <c r="J1044" s="16">
        <f t="shared" si="360"/>
        <v>0</v>
      </c>
      <c r="K1044" s="16">
        <f t="shared" si="360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42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42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42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42"/>
        <v>0</v>
      </c>
      <c r="J1048" s="16">
        <f t="shared" ref="J1048:K1048" si="361">J1049</f>
        <v>0</v>
      </c>
      <c r="K1048" s="16">
        <f t="shared" si="361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42"/>
        <v>0</v>
      </c>
      <c r="J1049" s="16">
        <f t="shared" ref="J1049:K1049" si="362">J1052+J1050</f>
        <v>0</v>
      </c>
      <c r="K1049" s="16">
        <f t="shared" si="362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42"/>
        <v>0</v>
      </c>
      <c r="J1050" s="16">
        <f t="shared" ref="J1050:K1050" si="363">J1051</f>
        <v>0</v>
      </c>
      <c r="K1050" s="16">
        <f t="shared" si="363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42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42"/>
        <v>0</v>
      </c>
      <c r="J1052" s="16">
        <f t="shared" ref="J1052:K1052" si="364">J1053</f>
        <v>0</v>
      </c>
      <c r="K1052" s="16">
        <f t="shared" si="364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42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365">G1055+G1091</f>
        <v>7600</v>
      </c>
      <c r="H1054" s="16">
        <f t="shared" si="365"/>
        <v>100</v>
      </c>
      <c r="I1054" s="12">
        <f t="shared" si="342"/>
        <v>7700</v>
      </c>
      <c r="J1054" s="16">
        <f t="shared" si="365"/>
        <v>7000</v>
      </c>
      <c r="K1054" s="16">
        <f t="shared" si="365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366">G1056+G1067+G1077+G1087+G1060+G1072</f>
        <v>7600</v>
      </c>
      <c r="H1055" s="16">
        <f t="shared" si="366"/>
        <v>100</v>
      </c>
      <c r="I1055" s="12">
        <f t="shared" si="342"/>
        <v>7700</v>
      </c>
      <c r="J1055" s="16">
        <f t="shared" si="366"/>
        <v>7000</v>
      </c>
      <c r="K1055" s="16">
        <f t="shared" si="366"/>
        <v>6000</v>
      </c>
    </row>
    <row r="1056" spans="1:11" ht="32.25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367">G1057</f>
        <v>7000</v>
      </c>
      <c r="H1056" s="16">
        <f t="shared" si="367"/>
        <v>0</v>
      </c>
      <c r="I1056" s="12">
        <f t="shared" si="342"/>
        <v>7000</v>
      </c>
      <c r="J1056" s="16">
        <f t="shared" si="367"/>
        <v>7000</v>
      </c>
      <c r="K1056" s="16">
        <f t="shared" si="367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367"/>
        <v>7000</v>
      </c>
      <c r="H1057" s="16">
        <f t="shared" si="367"/>
        <v>0</v>
      </c>
      <c r="I1057" s="12">
        <f t="shared" si="342"/>
        <v>7000</v>
      </c>
      <c r="J1057" s="16">
        <f t="shared" si="367"/>
        <v>7000</v>
      </c>
      <c r="K1057" s="16">
        <f t="shared" si="367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367"/>
        <v>7000</v>
      </c>
      <c r="H1058" s="16">
        <f t="shared" si="367"/>
        <v>0</v>
      </c>
      <c r="I1058" s="12">
        <f t="shared" si="342"/>
        <v>7000</v>
      </c>
      <c r="J1058" s="16">
        <f t="shared" si="367"/>
        <v>7000</v>
      </c>
      <c r="K1058" s="16">
        <f t="shared" si="367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42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42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42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368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368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368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368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368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368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368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368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368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368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368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368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368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368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368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368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368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368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368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368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368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368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368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368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368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369">G1088</f>
        <v>600</v>
      </c>
      <c r="H1087" s="16">
        <f t="shared" si="369"/>
        <v>100</v>
      </c>
      <c r="I1087" s="12">
        <f t="shared" si="368"/>
        <v>700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369"/>
        <v>600</v>
      </c>
      <c r="H1088" s="16">
        <f t="shared" si="369"/>
        <v>100</v>
      </c>
      <c r="I1088" s="12">
        <f t="shared" si="368"/>
        <v>700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369"/>
        <v>600</v>
      </c>
      <c r="H1089" s="16">
        <f t="shared" si="369"/>
        <v>100</v>
      </c>
      <c r="I1089" s="12">
        <f t="shared" si="368"/>
        <v>700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>
        <v>600</v>
      </c>
      <c r="H1090" s="199">
        <f>'[7]Поправки март)'!$I$1384</f>
        <v>100</v>
      </c>
      <c r="I1090" s="194">
        <f t="shared" si="368"/>
        <v>700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370">G1092</f>
        <v>0</v>
      </c>
      <c r="H1091" s="16">
        <f t="shared" si="370"/>
        <v>0</v>
      </c>
      <c r="I1091" s="12">
        <f t="shared" si="368"/>
        <v>0</v>
      </c>
      <c r="J1091" s="16">
        <f t="shared" si="370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370"/>
        <v>0</v>
      </c>
      <c r="H1092" s="16">
        <f t="shared" si="370"/>
        <v>0</v>
      </c>
      <c r="I1092" s="12">
        <f t="shared" si="368"/>
        <v>0</v>
      </c>
      <c r="J1092" s="16">
        <f t="shared" si="370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370"/>
        <v>0</v>
      </c>
      <c r="H1093" s="16">
        <f t="shared" si="370"/>
        <v>0</v>
      </c>
      <c r="I1093" s="12">
        <f t="shared" si="368"/>
        <v>0</v>
      </c>
      <c r="J1093" s="16">
        <f t="shared" si="370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370"/>
        <v>0</v>
      </c>
      <c r="H1094" s="16">
        <f t="shared" si="370"/>
        <v>0</v>
      </c>
      <c r="I1094" s="12">
        <f t="shared" si="368"/>
        <v>0</v>
      </c>
      <c r="J1094" s="16">
        <f t="shared" si="370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368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371">G1097</f>
        <v>0</v>
      </c>
      <c r="H1096" s="16">
        <f t="shared" si="371"/>
        <v>0</v>
      </c>
      <c r="I1096" s="12">
        <f t="shared" si="368"/>
        <v>0</v>
      </c>
      <c r="J1096" s="16">
        <f t="shared" si="371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371"/>
        <v>0</v>
      </c>
      <c r="H1097" s="16">
        <f t="shared" si="371"/>
        <v>0</v>
      </c>
      <c r="I1097" s="12">
        <f t="shared" si="368"/>
        <v>0</v>
      </c>
      <c r="J1097" s="16">
        <f t="shared" si="371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371"/>
        <v>0</v>
      </c>
      <c r="H1098" s="16">
        <f t="shared" si="371"/>
        <v>0</v>
      </c>
      <c r="I1098" s="12">
        <f t="shared" si="368"/>
        <v>0</v>
      </c>
      <c r="J1098" s="16">
        <f t="shared" si="371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371"/>
        <v>0</v>
      </c>
      <c r="H1099" s="16">
        <f t="shared" si="371"/>
        <v>0</v>
      </c>
      <c r="I1099" s="12">
        <f t="shared" si="368"/>
        <v>0</v>
      </c>
      <c r="J1099" s="16">
        <f t="shared" si="371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368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368"/>
        <v>0</v>
      </c>
      <c r="J1101" s="141">
        <f t="shared" ref="J1101:K1101" si="372">J1107+J1111+J1102</f>
        <v>0</v>
      </c>
      <c r="K1101" s="141">
        <f t="shared" si="372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368"/>
        <v>0</v>
      </c>
      <c r="J1102" s="22">
        <f t="shared" ref="J1102:K1105" si="373">J1103</f>
        <v>0</v>
      </c>
      <c r="K1102" s="22">
        <f t="shared" si="373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368"/>
        <v>0</v>
      </c>
      <c r="J1103" s="22">
        <f t="shared" si="373"/>
        <v>0</v>
      </c>
      <c r="K1103" s="22">
        <f t="shared" si="373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368"/>
        <v>0</v>
      </c>
      <c r="J1104" s="22">
        <f t="shared" si="373"/>
        <v>0</v>
      </c>
      <c r="K1104" s="22">
        <f t="shared" si="373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368"/>
        <v>0</v>
      </c>
      <c r="J1105" s="22">
        <f t="shared" si="373"/>
        <v>0</v>
      </c>
      <c r="K1105" s="22">
        <f t="shared" si="373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368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374">G1108</f>
        <v>0</v>
      </c>
      <c r="H1107" s="22"/>
      <c r="I1107" s="12">
        <f t="shared" si="368"/>
        <v>0</v>
      </c>
      <c r="J1107" s="22">
        <f t="shared" si="374"/>
        <v>0</v>
      </c>
      <c r="K1107" s="22">
        <f t="shared" si="374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374"/>
        <v>0</v>
      </c>
      <c r="H1108" s="22"/>
      <c r="I1108" s="12">
        <f t="shared" si="368"/>
        <v>0</v>
      </c>
      <c r="J1108" s="22">
        <f t="shared" si="374"/>
        <v>0</v>
      </c>
      <c r="K1108" s="22">
        <f t="shared" si="374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374"/>
        <v>0</v>
      </c>
      <c r="H1109" s="22"/>
      <c r="I1109" s="12">
        <f t="shared" si="368"/>
        <v>0</v>
      </c>
      <c r="J1109" s="22">
        <f t="shared" si="374"/>
        <v>0</v>
      </c>
      <c r="K1109" s="22">
        <f t="shared" si="374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368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368"/>
        <v>0</v>
      </c>
      <c r="J1111" s="22">
        <f t="shared" ref="J1111:K1111" si="375">J1112+J1115</f>
        <v>0</v>
      </c>
      <c r="K1111" s="22">
        <f t="shared" si="375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376">G1113</f>
        <v>0</v>
      </c>
      <c r="H1112" s="22"/>
      <c r="I1112" s="12">
        <f t="shared" si="368"/>
        <v>0</v>
      </c>
      <c r="J1112" s="22">
        <f t="shared" si="376"/>
        <v>0</v>
      </c>
      <c r="K1112" s="22">
        <f t="shared" si="376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368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368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368"/>
        <v>0</v>
      </c>
      <c r="J1115" s="22">
        <f t="shared" ref="J1115:K1116" si="377">J1116</f>
        <v>0</v>
      </c>
      <c r="K1115" s="22">
        <f t="shared" si="377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368"/>
        <v>0</v>
      </c>
      <c r="J1116" s="22">
        <f t="shared" si="377"/>
        <v>0</v>
      </c>
      <c r="K1116" s="22">
        <f t="shared" si="377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368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368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368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368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368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368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368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368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368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378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378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378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379">G1130</f>
        <v>77.5</v>
      </c>
      <c r="H1129" s="16">
        <f t="shared" si="379"/>
        <v>0</v>
      </c>
      <c r="I1129" s="12">
        <f t="shared" si="378"/>
        <v>77.5</v>
      </c>
      <c r="J1129" s="16">
        <f t="shared" si="379"/>
        <v>74.099999999999994</v>
      </c>
      <c r="K1129" s="16">
        <f t="shared" si="379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379"/>
        <v>77.5</v>
      </c>
      <c r="H1130" s="16">
        <f t="shared" si="379"/>
        <v>0</v>
      </c>
      <c r="I1130" s="12">
        <f t="shared" si="378"/>
        <v>77.5</v>
      </c>
      <c r="J1130" s="16">
        <f t="shared" si="379"/>
        <v>74.099999999999994</v>
      </c>
      <c r="K1130" s="16">
        <f t="shared" si="379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379"/>
        <v>77.5</v>
      </c>
      <c r="H1131" s="16">
        <f t="shared" si="379"/>
        <v>0</v>
      </c>
      <c r="I1131" s="12">
        <f t="shared" si="378"/>
        <v>77.5</v>
      </c>
      <c r="J1131" s="16">
        <f t="shared" si="379"/>
        <v>74.099999999999994</v>
      </c>
      <c r="K1131" s="16">
        <f t="shared" si="379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379"/>
        <v>77.5</v>
      </c>
      <c r="H1132" s="16">
        <f t="shared" si="379"/>
        <v>0</v>
      </c>
      <c r="I1132" s="12">
        <f t="shared" si="378"/>
        <v>77.5</v>
      </c>
      <c r="J1132" s="16">
        <f t="shared" si="379"/>
        <v>74.099999999999994</v>
      </c>
      <c r="K1132" s="16">
        <f t="shared" si="379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378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378"/>
        <v>1050</v>
      </c>
      <c r="J1134" s="15">
        <f t="shared" ref="J1134:K1134" si="380">J1135</f>
        <v>1150</v>
      </c>
      <c r="K1134" s="15">
        <f t="shared" si="380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381">G1140+G1136</f>
        <v>1050</v>
      </c>
      <c r="H1135" s="16">
        <f t="shared" si="381"/>
        <v>0</v>
      </c>
      <c r="I1135" s="12">
        <f t="shared" si="378"/>
        <v>1050</v>
      </c>
      <c r="J1135" s="16">
        <f t="shared" si="381"/>
        <v>1150</v>
      </c>
      <c r="K1135" s="16">
        <f t="shared" si="381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382">G1137</f>
        <v>0</v>
      </c>
      <c r="H1136" s="16">
        <f t="shared" si="382"/>
        <v>0</v>
      </c>
      <c r="I1136" s="12">
        <f t="shared" si="378"/>
        <v>0</v>
      </c>
      <c r="J1136" s="16">
        <f t="shared" si="382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382"/>
        <v>0</v>
      </c>
      <c r="H1137" s="16">
        <f t="shared" si="382"/>
        <v>0</v>
      </c>
      <c r="I1137" s="12">
        <f t="shared" si="378"/>
        <v>0</v>
      </c>
      <c r="J1137" s="16">
        <f t="shared" si="382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382"/>
        <v>0</v>
      </c>
      <c r="H1138" s="16">
        <f t="shared" si="382"/>
        <v>0</v>
      </c>
      <c r="I1138" s="12">
        <f t="shared" si="378"/>
        <v>0</v>
      </c>
      <c r="J1138" s="16">
        <f t="shared" si="382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378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383">G1141</f>
        <v>1050</v>
      </c>
      <c r="H1140" s="16">
        <f t="shared" si="383"/>
        <v>0</v>
      </c>
      <c r="I1140" s="12">
        <f t="shared" si="378"/>
        <v>1050</v>
      </c>
      <c r="J1140" s="16">
        <f t="shared" si="383"/>
        <v>1150</v>
      </c>
      <c r="K1140" s="16">
        <f t="shared" si="383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383"/>
        <v>1050</v>
      </c>
      <c r="H1141" s="16">
        <f t="shared" si="383"/>
        <v>0</v>
      </c>
      <c r="I1141" s="12">
        <f t="shared" si="378"/>
        <v>1050</v>
      </c>
      <c r="J1141" s="16">
        <f t="shared" si="383"/>
        <v>1150</v>
      </c>
      <c r="K1141" s="16">
        <f t="shared" si="383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383"/>
        <v>1050</v>
      </c>
      <c r="H1142" s="16">
        <f t="shared" si="383"/>
        <v>0</v>
      </c>
      <c r="I1142" s="12">
        <f t="shared" si="378"/>
        <v>1050</v>
      </c>
      <c r="J1142" s="16">
        <f t="shared" si="383"/>
        <v>1150</v>
      </c>
      <c r="K1142" s="16">
        <f t="shared" si="383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378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11307.2</v>
      </c>
      <c r="H1144" s="15">
        <f>H1148+H1156+H1196+H1248</f>
        <v>220.5</v>
      </c>
      <c r="I1144" s="12">
        <f t="shared" si="378"/>
        <v>11527.7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11307.2</v>
      </c>
      <c r="M1144" s="109">
        <f t="shared" ref="M1144:N1144" si="384">J1148+J1156+J1196+J1248</f>
        <v>11839.9</v>
      </c>
      <c r="N1144" s="109">
        <f t="shared" si="384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378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9685.6</v>
      </c>
      <c r="H1146" s="15">
        <f>H1161+H1201+H1221+H1223+H1232+H1241+H1260+H1263+H1217+H1228+H1175+H1247+H1267+H1188+H1256</f>
        <v>220.5</v>
      </c>
      <c r="I1146" s="12">
        <f t="shared" si="378"/>
        <v>9906.1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378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385">G1149</f>
        <v>1490.1</v>
      </c>
      <c r="H1148" s="15">
        <f t="shared" si="385"/>
        <v>0</v>
      </c>
      <c r="I1148" s="12">
        <f t="shared" si="378"/>
        <v>1490.1</v>
      </c>
      <c r="J1148" s="15">
        <f t="shared" si="385"/>
        <v>1490.1</v>
      </c>
      <c r="K1148" s="15">
        <f t="shared" si="385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385"/>
        <v>1490.1</v>
      </c>
      <c r="H1149" s="16">
        <f t="shared" si="385"/>
        <v>0</v>
      </c>
      <c r="I1149" s="12">
        <f t="shared" si="378"/>
        <v>1490.1</v>
      </c>
      <c r="J1149" s="16">
        <f t="shared" si="385"/>
        <v>1490.1</v>
      </c>
      <c r="K1149" s="16">
        <f t="shared" si="385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385"/>
        <v>1490.1</v>
      </c>
      <c r="H1150" s="16">
        <f t="shared" si="385"/>
        <v>0</v>
      </c>
      <c r="I1150" s="12">
        <f t="shared" si="378"/>
        <v>1490.1</v>
      </c>
      <c r="J1150" s="16">
        <f t="shared" si="385"/>
        <v>1490.1</v>
      </c>
      <c r="K1150" s="16">
        <f t="shared" si="385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386">G1154+G1152</f>
        <v>1490.1</v>
      </c>
      <c r="H1151" s="16">
        <f t="shared" si="386"/>
        <v>0</v>
      </c>
      <c r="I1151" s="12">
        <f t="shared" si="378"/>
        <v>1490.1</v>
      </c>
      <c r="J1151" s="16">
        <f t="shared" si="386"/>
        <v>1490.1</v>
      </c>
      <c r="K1151" s="16">
        <f t="shared" si="386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387">G1153</f>
        <v>1490.1</v>
      </c>
      <c r="H1152" s="16">
        <f t="shared" si="387"/>
        <v>0</v>
      </c>
      <c r="I1152" s="12">
        <f t="shared" si="378"/>
        <v>1490.1</v>
      </c>
      <c r="J1152" s="16">
        <f t="shared" si="387"/>
        <v>1490.1</v>
      </c>
      <c r="K1152" s="16">
        <f t="shared" si="38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378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388">G1155</f>
        <v>0</v>
      </c>
      <c r="H1154" s="16">
        <f t="shared" si="388"/>
        <v>0</v>
      </c>
      <c r="I1154" s="12">
        <f t="shared" si="378"/>
        <v>0</v>
      </c>
      <c r="J1154" s="16">
        <f t="shared" si="38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378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378"/>
        <v>131.5</v>
      </c>
      <c r="J1156" s="15">
        <f t="shared" ref="J1156:K1156" si="389">J1157+J1168+J1181</f>
        <v>0</v>
      </c>
      <c r="K1156" s="15">
        <f t="shared" si="38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378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390">G1159</f>
        <v>0</v>
      </c>
      <c r="H1158" s="16">
        <f t="shared" si="390"/>
        <v>0</v>
      </c>
      <c r="I1158" s="12">
        <f t="shared" si="378"/>
        <v>0</v>
      </c>
      <c r="J1158" s="16">
        <f t="shared" si="39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390"/>
        <v>0</v>
      </c>
      <c r="H1159" s="16">
        <f t="shared" si="390"/>
        <v>0</v>
      </c>
      <c r="I1159" s="12">
        <f t="shared" si="378"/>
        <v>0</v>
      </c>
      <c r="J1159" s="16">
        <f t="shared" si="39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391">G1161+G1162</f>
        <v>0</v>
      </c>
      <c r="H1160" s="16">
        <f t="shared" si="391"/>
        <v>0</v>
      </c>
      <c r="I1160" s="12">
        <f t="shared" si="378"/>
        <v>0</v>
      </c>
      <c r="J1160" s="16">
        <f t="shared" si="39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378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378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392">G1164</f>
        <v>0</v>
      </c>
      <c r="H1163" s="63">
        <f t="shared" si="392"/>
        <v>0</v>
      </c>
      <c r="I1163" s="12">
        <f t="shared" si="378"/>
        <v>0</v>
      </c>
      <c r="J1163" s="63">
        <f t="shared" si="392"/>
        <v>0</v>
      </c>
      <c r="K1163" s="63">
        <f t="shared" si="392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392"/>
        <v>0</v>
      </c>
      <c r="H1164" s="63">
        <f t="shared" si="392"/>
        <v>0</v>
      </c>
      <c r="I1164" s="12">
        <f t="shared" si="378"/>
        <v>0</v>
      </c>
      <c r="J1164" s="63">
        <f t="shared" si="392"/>
        <v>0</v>
      </c>
      <c r="K1164" s="63">
        <f t="shared" si="392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393">G1166+G1167</f>
        <v>0</v>
      </c>
      <c r="H1165" s="63">
        <f t="shared" si="393"/>
        <v>0</v>
      </c>
      <c r="I1165" s="12">
        <f t="shared" si="378"/>
        <v>0</v>
      </c>
      <c r="J1165" s="63">
        <f t="shared" si="393"/>
        <v>0</v>
      </c>
      <c r="K1165" s="63">
        <f t="shared" si="393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378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378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394">G1169</f>
        <v>0</v>
      </c>
      <c r="H1168" s="16">
        <f t="shared" si="394"/>
        <v>0</v>
      </c>
      <c r="I1168" s="12">
        <f t="shared" si="378"/>
        <v>0</v>
      </c>
      <c r="J1168" s="16">
        <f t="shared" si="394"/>
        <v>0</v>
      </c>
      <c r="K1168" s="16">
        <f t="shared" si="394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394"/>
        <v>0</v>
      </c>
      <c r="H1169" s="16">
        <f t="shared" si="394"/>
        <v>0</v>
      </c>
      <c r="I1169" s="12">
        <f t="shared" si="378"/>
        <v>0</v>
      </c>
      <c r="J1169" s="16">
        <f t="shared" si="394"/>
        <v>0</v>
      </c>
      <c r="K1169" s="16">
        <f t="shared" si="394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394"/>
        <v>0</v>
      </c>
      <c r="H1170" s="16">
        <f t="shared" si="394"/>
        <v>0</v>
      </c>
      <c r="I1170" s="12">
        <f t="shared" si="378"/>
        <v>0</v>
      </c>
      <c r="J1170" s="16">
        <f t="shared" si="394"/>
        <v>0</v>
      </c>
      <c r="K1170" s="16">
        <f t="shared" si="394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394"/>
        <v>0</v>
      </c>
      <c r="H1171" s="16">
        <f t="shared" si="394"/>
        <v>0</v>
      </c>
      <c r="I1171" s="12">
        <f t="shared" si="378"/>
        <v>0</v>
      </c>
      <c r="J1171" s="16">
        <f t="shared" si="394"/>
        <v>0</v>
      </c>
      <c r="K1171" s="16">
        <f t="shared" si="394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394"/>
        <v>0</v>
      </c>
      <c r="H1172" s="16">
        <f t="shared" si="394"/>
        <v>0</v>
      </c>
      <c r="I1172" s="12">
        <f t="shared" si="378"/>
        <v>0</v>
      </c>
      <c r="J1172" s="16">
        <f t="shared" si="394"/>
        <v>0</v>
      </c>
      <c r="K1172" s="16">
        <f t="shared" si="394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395">G1174+G1175</f>
        <v>0</v>
      </c>
      <c r="H1173" s="16">
        <f t="shared" si="395"/>
        <v>0</v>
      </c>
      <c r="I1173" s="12">
        <f t="shared" si="378"/>
        <v>0</v>
      </c>
      <c r="J1173" s="16">
        <f t="shared" si="395"/>
        <v>0</v>
      </c>
      <c r="K1173" s="16">
        <f t="shared" si="395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378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378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396">G1177</f>
        <v>0</v>
      </c>
      <c r="H1176" s="63">
        <f t="shared" si="396"/>
        <v>0</v>
      </c>
      <c r="I1176" s="12">
        <f t="shared" si="378"/>
        <v>0</v>
      </c>
      <c r="J1176" s="63">
        <f t="shared" si="396"/>
        <v>0</v>
      </c>
      <c r="K1176" s="63">
        <f t="shared" si="396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396"/>
        <v>0</v>
      </c>
      <c r="H1177" s="63">
        <f t="shared" si="396"/>
        <v>0</v>
      </c>
      <c r="I1177" s="12">
        <f t="shared" si="378"/>
        <v>0</v>
      </c>
      <c r="J1177" s="63">
        <f t="shared" si="396"/>
        <v>0</v>
      </c>
      <c r="K1177" s="63">
        <f t="shared" si="396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397">G1180</f>
        <v>0</v>
      </c>
      <c r="H1178" s="63">
        <f t="shared" si="397"/>
        <v>0</v>
      </c>
      <c r="I1178" s="12">
        <f t="shared" si="378"/>
        <v>0</v>
      </c>
      <c r="J1178" s="63">
        <f t="shared" si="397"/>
        <v>0</v>
      </c>
      <c r="K1178" s="63">
        <f t="shared" si="397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378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378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398">G1182</f>
        <v>131.5</v>
      </c>
      <c r="H1181" s="64">
        <f t="shared" si="398"/>
        <v>0</v>
      </c>
      <c r="I1181" s="12">
        <f t="shared" si="378"/>
        <v>131.5</v>
      </c>
      <c r="J1181" s="64">
        <f t="shared" ref="J1181:K1185" si="399">J1182</f>
        <v>0</v>
      </c>
      <c r="K1181" s="64">
        <f t="shared" si="399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398"/>
        <v>131.5</v>
      </c>
      <c r="H1182" s="64">
        <f t="shared" si="398"/>
        <v>0</v>
      </c>
      <c r="I1182" s="12">
        <f t="shared" si="378"/>
        <v>131.5</v>
      </c>
      <c r="J1182" s="64">
        <f t="shared" si="399"/>
        <v>0</v>
      </c>
      <c r="K1182" s="64">
        <f t="shared" si="399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398"/>
        <v>131.5</v>
      </c>
      <c r="H1183" s="64">
        <f t="shared" si="398"/>
        <v>0</v>
      </c>
      <c r="I1183" s="12">
        <f t="shared" si="378"/>
        <v>131.5</v>
      </c>
      <c r="J1183" s="64">
        <f t="shared" si="399"/>
        <v>0</v>
      </c>
      <c r="K1183" s="64">
        <f t="shared" si="399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398"/>
        <v>131.5</v>
      </c>
      <c r="H1184" s="64">
        <f t="shared" si="398"/>
        <v>0</v>
      </c>
      <c r="I1184" s="12">
        <f t="shared" si="378"/>
        <v>131.5</v>
      </c>
      <c r="J1184" s="64">
        <f t="shared" si="399"/>
        <v>0</v>
      </c>
      <c r="K1184" s="64">
        <f t="shared" si="399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398"/>
        <v>131.5</v>
      </c>
      <c r="H1185" s="64">
        <f t="shared" si="398"/>
        <v>0</v>
      </c>
      <c r="I1185" s="12">
        <f t="shared" si="378"/>
        <v>131.5</v>
      </c>
      <c r="J1185" s="64">
        <f t="shared" si="399"/>
        <v>0</v>
      </c>
      <c r="K1185" s="64">
        <f t="shared" si="399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378"/>
        <v>131.5</v>
      </c>
      <c r="J1186" s="64">
        <f t="shared" ref="J1186:K1186" si="400">J1187+J1188+J1189</f>
        <v>0</v>
      </c>
      <c r="K1186" s="64">
        <f t="shared" si="400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378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378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378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01">G1190+H1190</f>
        <v>0</v>
      </c>
      <c r="J1190" s="64">
        <f t="shared" ref="J1190:K1192" si="402">J1191</f>
        <v>0</v>
      </c>
      <c r="K1190" s="64">
        <f t="shared" si="402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01"/>
        <v>0</v>
      </c>
      <c r="J1191" s="64">
        <f t="shared" ref="J1191:K1191" si="403">J1192+J1194</f>
        <v>0</v>
      </c>
      <c r="K1191" s="64">
        <f t="shared" si="403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01"/>
        <v>0</v>
      </c>
      <c r="J1192" s="64">
        <f t="shared" si="402"/>
        <v>0</v>
      </c>
      <c r="K1192" s="64">
        <f t="shared" si="402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01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01"/>
        <v>0</v>
      </c>
      <c r="J1194" s="64">
        <f t="shared" ref="J1194:K1194" si="404">J1195</f>
        <v>0</v>
      </c>
      <c r="K1194" s="64">
        <f t="shared" si="404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01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8041.6</v>
      </c>
      <c r="H1196" s="15">
        <f>H1197</f>
        <v>0</v>
      </c>
      <c r="I1196" s="12">
        <f>G1196+H1196</f>
        <v>8041.6</v>
      </c>
      <c r="J1196" s="15">
        <f t="shared" ref="J1196:K1196" si="405">J1197</f>
        <v>9165.2999999999993</v>
      </c>
      <c r="K1196" s="15">
        <f t="shared" si="405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8041.6</v>
      </c>
      <c r="H1197" s="15">
        <f>H1198+H1218+H1229+H1238+H1214+H1224+H1233+H1243</f>
        <v>0</v>
      </c>
      <c r="I1197" s="12">
        <f>G1197+H1197</f>
        <v>8041.6</v>
      </c>
      <c r="J1197" s="15">
        <f t="shared" ref="J1197:K1197" si="406">J1198+J1218+J1229+J1238+J1214+J1224+J1233+J1243</f>
        <v>9165.2999999999993</v>
      </c>
      <c r="K1197" s="15">
        <f t="shared" si="406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07">J1199</f>
        <v>0</v>
      </c>
      <c r="K1198" s="16">
        <f t="shared" si="407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07"/>
        <v>0</v>
      </c>
      <c r="K1199" s="16">
        <f t="shared" si="407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08">J1201+J1202</f>
        <v>0</v>
      </c>
      <c r="K1200" s="16">
        <f t="shared" si="408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01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01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01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01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01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01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09">G1208</f>
        <v>0</v>
      </c>
      <c r="H1207" s="16">
        <f t="shared" si="409"/>
        <v>0</v>
      </c>
      <c r="I1207" s="12">
        <f t="shared" si="401"/>
        <v>0</v>
      </c>
      <c r="J1207" s="16">
        <f t="shared" si="409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09"/>
        <v>0</v>
      </c>
      <c r="H1208" s="16">
        <f t="shared" si="409"/>
        <v>0</v>
      </c>
      <c r="I1208" s="12">
        <f t="shared" si="401"/>
        <v>0</v>
      </c>
      <c r="J1208" s="16">
        <f t="shared" si="409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09"/>
        <v>0</v>
      </c>
      <c r="H1209" s="16">
        <f t="shared" si="409"/>
        <v>0</v>
      </c>
      <c r="I1209" s="12">
        <f t="shared" si="401"/>
        <v>0</v>
      </c>
      <c r="J1209" s="16">
        <f t="shared" si="409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09"/>
        <v>0</v>
      </c>
      <c r="H1210" s="16">
        <f t="shared" si="409"/>
        <v>0</v>
      </c>
      <c r="I1210" s="12">
        <f t="shared" si="401"/>
        <v>0</v>
      </c>
      <c r="J1210" s="16">
        <f t="shared" si="409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01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01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01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10">G1215</f>
        <v>0</v>
      </c>
      <c r="H1214" s="63">
        <f t="shared" si="410"/>
        <v>0</v>
      </c>
      <c r="I1214" s="12">
        <f t="shared" si="401"/>
        <v>0</v>
      </c>
      <c r="J1214" s="63">
        <f t="shared" si="410"/>
        <v>0</v>
      </c>
      <c r="K1214" s="16">
        <f t="shared" si="410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10"/>
        <v>0</v>
      </c>
      <c r="H1215" s="63">
        <f t="shared" si="410"/>
        <v>0</v>
      </c>
      <c r="I1215" s="12">
        <f t="shared" si="401"/>
        <v>0</v>
      </c>
      <c r="J1215" s="63">
        <f t="shared" si="410"/>
        <v>0</v>
      </c>
      <c r="K1215" s="16">
        <f t="shared" si="410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10"/>
        <v>0</v>
      </c>
      <c r="H1216" s="63">
        <f t="shared" si="410"/>
        <v>0</v>
      </c>
      <c r="I1216" s="12">
        <f t="shared" si="401"/>
        <v>0</v>
      </c>
      <c r="J1216" s="63">
        <f t="shared" si="410"/>
        <v>0</v>
      </c>
      <c r="K1216" s="16">
        <f t="shared" si="410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01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11">G1219</f>
        <v>2380.1999999999998</v>
      </c>
      <c r="H1218" s="16">
        <f t="shared" si="411"/>
        <v>0</v>
      </c>
      <c r="I1218" s="12">
        <f t="shared" si="401"/>
        <v>2380.1999999999998</v>
      </c>
      <c r="J1218" s="16">
        <f t="shared" si="411"/>
        <v>2380.1999999999998</v>
      </c>
      <c r="K1218" s="16">
        <f t="shared" si="411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12">G1220+G1222</f>
        <v>2380.1999999999998</v>
      </c>
      <c r="H1219" s="16">
        <f t="shared" si="412"/>
        <v>0</v>
      </c>
      <c r="I1219" s="12">
        <f t="shared" si="401"/>
        <v>2380.1999999999998</v>
      </c>
      <c r="J1219" s="16">
        <f t="shared" si="412"/>
        <v>2380.1999999999998</v>
      </c>
      <c r="K1219" s="16">
        <f t="shared" si="412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13">G1221</f>
        <v>1381.7</v>
      </c>
      <c r="H1220" s="16">
        <f t="shared" si="413"/>
        <v>0</v>
      </c>
      <c r="I1220" s="12">
        <f t="shared" si="401"/>
        <v>1381.7</v>
      </c>
      <c r="J1220" s="16">
        <f t="shared" si="413"/>
        <v>1381.7</v>
      </c>
      <c r="K1220" s="16">
        <f t="shared" si="413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01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14">G1223</f>
        <v>998.5</v>
      </c>
      <c r="H1222" s="16">
        <f t="shared" si="414"/>
        <v>0</v>
      </c>
      <c r="I1222" s="12">
        <f t="shared" si="401"/>
        <v>998.5</v>
      </c>
      <c r="J1222" s="16">
        <f t="shared" si="414"/>
        <v>998.5</v>
      </c>
      <c r="K1222" s="16">
        <f t="shared" si="414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01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15">G1225</f>
        <v>0</v>
      </c>
      <c r="H1224" s="16">
        <f t="shared" si="415"/>
        <v>0</v>
      </c>
      <c r="I1224" s="12">
        <f t="shared" si="401"/>
        <v>0</v>
      </c>
      <c r="J1224" s="16">
        <f t="shared" si="415"/>
        <v>0</v>
      </c>
      <c r="K1224" s="16">
        <f t="shared" si="415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15"/>
        <v>0</v>
      </c>
      <c r="H1225" s="16">
        <f t="shared" si="415"/>
        <v>0</v>
      </c>
      <c r="I1225" s="12">
        <f t="shared" si="401"/>
        <v>0</v>
      </c>
      <c r="J1225" s="16">
        <f t="shared" si="415"/>
        <v>0</v>
      </c>
      <c r="K1225" s="16">
        <f t="shared" si="415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15"/>
        <v>0</v>
      </c>
      <c r="H1226" s="16">
        <f t="shared" si="415"/>
        <v>0</v>
      </c>
      <c r="I1226" s="12">
        <f t="shared" si="401"/>
        <v>0</v>
      </c>
      <c r="J1226" s="16">
        <f t="shared" si="415"/>
        <v>0</v>
      </c>
      <c r="K1226" s="16">
        <f t="shared" si="415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15"/>
        <v>0</v>
      </c>
      <c r="H1227" s="16">
        <f t="shared" si="415"/>
        <v>0</v>
      </c>
      <c r="I1227" s="12">
        <f t="shared" si="401"/>
        <v>0</v>
      </c>
      <c r="J1227" s="16">
        <f t="shared" si="415"/>
        <v>0</v>
      </c>
      <c r="K1227" s="16">
        <f t="shared" si="415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01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01"/>
        <v>559.4</v>
      </c>
      <c r="J1229" s="16">
        <f t="shared" ref="G1229:K1231" si="416">J1230</f>
        <v>559.4</v>
      </c>
      <c r="K1229" s="16">
        <f t="shared" si="416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16"/>
        <v>559.4</v>
      </c>
      <c r="H1230" s="16">
        <f t="shared" si="416"/>
        <v>0</v>
      </c>
      <c r="I1230" s="12">
        <f t="shared" si="401"/>
        <v>559.4</v>
      </c>
      <c r="J1230" s="16">
        <f t="shared" si="416"/>
        <v>559.4</v>
      </c>
      <c r="K1230" s="16">
        <f t="shared" si="416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16"/>
        <v>559.4</v>
      </c>
      <c r="H1231" s="16">
        <f t="shared" si="416"/>
        <v>0</v>
      </c>
      <c r="I1231" s="12">
        <f t="shared" si="401"/>
        <v>559.4</v>
      </c>
      <c r="J1231" s="16">
        <f t="shared" si="416"/>
        <v>559.4</v>
      </c>
      <c r="K1231" s="16">
        <f t="shared" si="416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01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17">G1234</f>
        <v>0</v>
      </c>
      <c r="H1233" s="16">
        <f t="shared" si="417"/>
        <v>0</v>
      </c>
      <c r="I1233" s="12">
        <f t="shared" si="401"/>
        <v>0</v>
      </c>
      <c r="J1233" s="16">
        <f t="shared" si="417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17"/>
        <v>0</v>
      </c>
      <c r="H1234" s="16">
        <f t="shared" si="417"/>
        <v>0</v>
      </c>
      <c r="I1234" s="12">
        <f t="shared" si="401"/>
        <v>0</v>
      </c>
      <c r="J1234" s="16">
        <f t="shared" si="417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17"/>
        <v>0</v>
      </c>
      <c r="H1235" s="16">
        <f t="shared" si="417"/>
        <v>0</v>
      </c>
      <c r="I1235" s="12">
        <f t="shared" si="401"/>
        <v>0</v>
      </c>
      <c r="J1235" s="16">
        <f t="shared" si="417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17"/>
        <v>0</v>
      </c>
      <c r="H1236" s="16">
        <f t="shared" si="417"/>
        <v>0</v>
      </c>
      <c r="I1236" s="12">
        <f t="shared" si="401"/>
        <v>0</v>
      </c>
      <c r="J1236" s="16">
        <f t="shared" si="417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01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18">G1239</f>
        <v>5102</v>
      </c>
      <c r="H1238" s="16">
        <f t="shared" si="418"/>
        <v>0</v>
      </c>
      <c r="I1238" s="12">
        <f t="shared" si="401"/>
        <v>5102</v>
      </c>
      <c r="J1238" s="16">
        <f t="shared" si="418"/>
        <v>6225.7</v>
      </c>
      <c r="K1238" s="16">
        <f t="shared" si="418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18"/>
        <v>5102</v>
      </c>
      <c r="H1239" s="16">
        <f t="shared" si="418"/>
        <v>0</v>
      </c>
      <c r="I1239" s="12">
        <f t="shared" si="401"/>
        <v>5102</v>
      </c>
      <c r="J1239" s="16">
        <f t="shared" si="418"/>
        <v>6225.7</v>
      </c>
      <c r="K1239" s="16">
        <f t="shared" si="418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18"/>
        <v>5102</v>
      </c>
      <c r="H1240" s="16">
        <f t="shared" si="418"/>
        <v>0</v>
      </c>
      <c r="I1240" s="12">
        <f t="shared" si="401"/>
        <v>5102</v>
      </c>
      <c r="J1240" s="16">
        <f t="shared" si="418"/>
        <v>6225.7</v>
      </c>
      <c r="K1240" s="16">
        <f t="shared" si="418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v>5102</v>
      </c>
      <c r="H1241" s="149">
        <v>0</v>
      </c>
      <c r="I1241" s="12">
        <f t="shared" si="401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01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19">G1244</f>
        <v>0</v>
      </c>
      <c r="H1243" s="19">
        <f t="shared" si="419"/>
        <v>0</v>
      </c>
      <c r="I1243" s="12">
        <f t="shared" si="401"/>
        <v>0</v>
      </c>
      <c r="J1243" s="19">
        <f t="shared" si="419"/>
        <v>0</v>
      </c>
      <c r="K1243" s="19">
        <f t="shared" si="419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19"/>
        <v>0</v>
      </c>
      <c r="H1244" s="19">
        <f t="shared" si="419"/>
        <v>0</v>
      </c>
      <c r="I1244" s="12">
        <f t="shared" si="401"/>
        <v>0</v>
      </c>
      <c r="J1244" s="19">
        <f t="shared" si="419"/>
        <v>0</v>
      </c>
      <c r="K1244" s="19">
        <f t="shared" si="419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01"/>
        <v>0</v>
      </c>
      <c r="J1245" s="19">
        <f t="shared" si="419"/>
        <v>0</v>
      </c>
      <c r="K1245" s="19">
        <f t="shared" si="419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01"/>
        <v>0</v>
      </c>
      <c r="J1246" s="19">
        <f t="shared" si="419"/>
        <v>0</v>
      </c>
      <c r="K1246" s="19">
        <f t="shared" si="419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01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1644</v>
      </c>
      <c r="H1248" s="15">
        <f>H1257+H1249+H1253</f>
        <v>220.5</v>
      </c>
      <c r="I1248" s="12">
        <f t="shared" si="401"/>
        <v>1864.5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20">G1250</f>
        <v>0</v>
      </c>
      <c r="H1249" s="15">
        <f t="shared" si="420"/>
        <v>0</v>
      </c>
      <c r="I1249" s="12">
        <f t="shared" si="401"/>
        <v>0</v>
      </c>
      <c r="J1249" s="15">
        <f t="shared" si="420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20"/>
        <v>0</v>
      </c>
      <c r="H1250" s="15">
        <f t="shared" si="420"/>
        <v>0</v>
      </c>
      <c r="I1250" s="12">
        <f t="shared" si="401"/>
        <v>0</v>
      </c>
      <c r="J1250" s="15">
        <f t="shared" si="420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20"/>
        <v>0</v>
      </c>
      <c r="H1251" s="15">
        <f t="shared" si="420"/>
        <v>0</v>
      </c>
      <c r="I1251" s="12">
        <f t="shared" si="401"/>
        <v>0</v>
      </c>
      <c r="J1251" s="15">
        <f t="shared" si="420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01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459.5</v>
      </c>
      <c r="H1253" s="15">
        <f t="shared" ref="H1253:K1255" si="421">H1254</f>
        <v>220.5</v>
      </c>
      <c r="I1253" s="12">
        <f t="shared" si="401"/>
        <v>680</v>
      </c>
      <c r="J1253" s="15">
        <f t="shared" si="421"/>
        <v>0</v>
      </c>
      <c r="K1253" s="15">
        <f t="shared" si="421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459.5</v>
      </c>
      <c r="H1254" s="15">
        <f t="shared" si="421"/>
        <v>220.5</v>
      </c>
      <c r="I1254" s="12">
        <f t="shared" si="401"/>
        <v>680</v>
      </c>
      <c r="J1254" s="15">
        <f t="shared" si="421"/>
        <v>0</v>
      </c>
      <c r="K1254" s="15">
        <f t="shared" si="421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459.5</v>
      </c>
      <c r="H1255" s="15">
        <f t="shared" si="421"/>
        <v>220.5</v>
      </c>
      <c r="I1255" s="12">
        <f t="shared" si="401"/>
        <v>680</v>
      </c>
      <c r="J1255" s="15">
        <f t="shared" si="421"/>
        <v>0</v>
      </c>
      <c r="K1255" s="15">
        <f t="shared" si="421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>
        <v>459.5</v>
      </c>
      <c r="H1256" s="193">
        <f>'[7]Поправки март)'!$I$1273</f>
        <v>220.5</v>
      </c>
      <c r="I1256" s="194">
        <f t="shared" si="401"/>
        <v>680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22">G1258+G1261</f>
        <v>1184.5</v>
      </c>
      <c r="H1257" s="16">
        <f t="shared" si="422"/>
        <v>0</v>
      </c>
      <c r="I1257" s="12">
        <f t="shared" si="401"/>
        <v>1184.5</v>
      </c>
      <c r="J1257" s="16">
        <f t="shared" si="422"/>
        <v>1184.5</v>
      </c>
      <c r="K1257" s="16">
        <f t="shared" si="422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23">G1259</f>
        <v>1091</v>
      </c>
      <c r="H1258" s="16">
        <f t="shared" si="423"/>
        <v>0</v>
      </c>
      <c r="I1258" s="12">
        <f t="shared" ref="I1258:I1321" si="424">G1258+H1258</f>
        <v>1091</v>
      </c>
      <c r="J1258" s="16">
        <f t="shared" si="423"/>
        <v>1091</v>
      </c>
      <c r="K1258" s="16">
        <f t="shared" si="42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23"/>
        <v>1091</v>
      </c>
      <c r="H1259" s="16">
        <f t="shared" si="423"/>
        <v>0</v>
      </c>
      <c r="I1259" s="12">
        <f t="shared" si="424"/>
        <v>1091</v>
      </c>
      <c r="J1259" s="16">
        <f t="shared" si="423"/>
        <v>1091</v>
      </c>
      <c r="K1259" s="16">
        <f t="shared" si="42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2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25">G1262</f>
        <v>93.5</v>
      </c>
      <c r="H1261" s="16">
        <f t="shared" si="425"/>
        <v>0</v>
      </c>
      <c r="I1261" s="12">
        <f t="shared" si="424"/>
        <v>93.5</v>
      </c>
      <c r="J1261" s="16">
        <f t="shared" si="425"/>
        <v>93.5</v>
      </c>
      <c r="K1261" s="16">
        <f t="shared" si="42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25"/>
        <v>93.5</v>
      </c>
      <c r="H1262" s="16">
        <f t="shared" si="425"/>
        <v>0</v>
      </c>
      <c r="I1262" s="12">
        <f t="shared" si="424"/>
        <v>93.5</v>
      </c>
      <c r="J1262" s="16">
        <f t="shared" si="425"/>
        <v>93.5</v>
      </c>
      <c r="K1262" s="16">
        <f t="shared" si="42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2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26">G1265</f>
        <v>0</v>
      </c>
      <c r="H1264" s="19">
        <f t="shared" si="426"/>
        <v>0</v>
      </c>
      <c r="I1264" s="12">
        <f t="shared" si="42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26"/>
        <v>0</v>
      </c>
      <c r="H1265" s="19">
        <f t="shared" si="426"/>
        <v>0</v>
      </c>
      <c r="I1265" s="12">
        <f t="shared" si="42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26"/>
        <v>0</v>
      </c>
      <c r="H1266" s="19">
        <f t="shared" si="426"/>
        <v>0</v>
      </c>
      <c r="I1266" s="12">
        <f t="shared" si="42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2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27">G1269+G1270</f>
        <v>150</v>
      </c>
      <c r="H1268" s="15">
        <f t="shared" si="427"/>
        <v>0</v>
      </c>
      <c r="I1268" s="12">
        <f t="shared" si="424"/>
        <v>150</v>
      </c>
      <c r="J1268" s="15">
        <f t="shared" si="427"/>
        <v>150</v>
      </c>
      <c r="K1268" s="15">
        <f t="shared" si="42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24"/>
        <v>150</v>
      </c>
      <c r="J1269" s="15">
        <f t="shared" ref="J1269:K1269" si="428">J1324+J1340</f>
        <v>150</v>
      </c>
      <c r="K1269" s="15">
        <f t="shared" si="428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24"/>
        <v>0</v>
      </c>
      <c r="J1270" s="15">
        <f>J1333+J1344</f>
        <v>0</v>
      </c>
      <c r="K1270" s="15">
        <f t="shared" ref="K1270" si="429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430">G1319</f>
        <v>150</v>
      </c>
      <c r="H1271" s="15">
        <f t="shared" si="430"/>
        <v>0</v>
      </c>
      <c r="I1271" s="12">
        <f t="shared" si="424"/>
        <v>150</v>
      </c>
      <c r="J1271" s="15">
        <f t="shared" si="430"/>
        <v>150</v>
      </c>
      <c r="K1271" s="15">
        <f t="shared" si="430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2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2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2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2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2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2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2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2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2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2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2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2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2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2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2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2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2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2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2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2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2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2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2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431">G1296</f>
        <v>0</v>
      </c>
      <c r="H1295" s="16">
        <f t="shared" si="431"/>
        <v>0</v>
      </c>
      <c r="I1295" s="12">
        <f t="shared" si="42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431"/>
        <v>0</v>
      </c>
      <c r="H1296" s="16">
        <f t="shared" si="431"/>
        <v>0</v>
      </c>
      <c r="I1296" s="12">
        <f t="shared" si="42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431"/>
        <v>0</v>
      </c>
      <c r="H1297" s="16">
        <f t="shared" si="431"/>
        <v>0</v>
      </c>
      <c r="I1297" s="12">
        <f t="shared" si="42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2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2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2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2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2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432">G1304</f>
        <v>0</v>
      </c>
      <c r="H1303" s="16">
        <f t="shared" si="432"/>
        <v>0</v>
      </c>
      <c r="I1303" s="12">
        <f t="shared" si="42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432"/>
        <v>0</v>
      </c>
      <c r="H1304" s="16">
        <f t="shared" si="432"/>
        <v>0</v>
      </c>
      <c r="I1304" s="12">
        <f t="shared" si="42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432"/>
        <v>0</v>
      </c>
      <c r="H1305" s="16">
        <f t="shared" si="432"/>
        <v>0</v>
      </c>
      <c r="I1305" s="12">
        <f t="shared" si="42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2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2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2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2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2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2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2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2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2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2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2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2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2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433">G1320</f>
        <v>150</v>
      </c>
      <c r="H1319" s="16">
        <f t="shared" si="433"/>
        <v>0</v>
      </c>
      <c r="I1319" s="12">
        <f t="shared" si="424"/>
        <v>150</v>
      </c>
      <c r="J1319" s="16">
        <f t="shared" si="433"/>
        <v>150</v>
      </c>
      <c r="K1319" s="16">
        <f t="shared" si="433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433"/>
        <v>150</v>
      </c>
      <c r="H1320" s="16">
        <f t="shared" si="433"/>
        <v>0</v>
      </c>
      <c r="I1320" s="12">
        <f t="shared" si="424"/>
        <v>150</v>
      </c>
      <c r="J1320" s="16">
        <f t="shared" si="433"/>
        <v>150</v>
      </c>
      <c r="K1320" s="16">
        <f t="shared" si="433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433"/>
        <v>150</v>
      </c>
      <c r="H1321" s="16">
        <f t="shared" si="433"/>
        <v>0</v>
      </c>
      <c r="I1321" s="12">
        <f t="shared" si="424"/>
        <v>150</v>
      </c>
      <c r="J1321" s="16">
        <f t="shared" si="433"/>
        <v>150</v>
      </c>
      <c r="K1321" s="16">
        <f t="shared" si="433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433"/>
        <v>150</v>
      </c>
      <c r="H1322" s="16">
        <f t="shared" si="433"/>
        <v>0</v>
      </c>
      <c r="I1322" s="12">
        <f t="shared" ref="I1322:I1378" si="434">G1322+H1322</f>
        <v>150</v>
      </c>
      <c r="J1322" s="16">
        <f t="shared" si="433"/>
        <v>150</v>
      </c>
      <c r="K1322" s="16">
        <f t="shared" si="433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433"/>
        <v>150</v>
      </c>
      <c r="H1323" s="16">
        <f t="shared" si="433"/>
        <v>0</v>
      </c>
      <c r="I1323" s="12">
        <f t="shared" si="434"/>
        <v>150</v>
      </c>
      <c r="J1323" s="16">
        <f t="shared" si="433"/>
        <v>150</v>
      </c>
      <c r="K1323" s="16">
        <f t="shared" si="433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434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434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434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434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434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435">G1330</f>
        <v>0</v>
      </c>
      <c r="H1329" s="19">
        <f t="shared" si="435"/>
        <v>0</v>
      </c>
      <c r="I1329" s="12">
        <f t="shared" si="434"/>
        <v>0</v>
      </c>
      <c r="J1329" s="19">
        <f t="shared" ref="J1329:K1332" si="436">J1330</f>
        <v>0</v>
      </c>
      <c r="K1329" s="19">
        <f t="shared" si="436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435"/>
        <v>0</v>
      </c>
      <c r="H1330" s="19">
        <f t="shared" si="435"/>
        <v>0</v>
      </c>
      <c r="I1330" s="12">
        <f t="shared" si="434"/>
        <v>0</v>
      </c>
      <c r="J1330" s="19">
        <f t="shared" si="436"/>
        <v>0</v>
      </c>
      <c r="K1330" s="19">
        <f t="shared" si="436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435"/>
        <v>0</v>
      </c>
      <c r="H1331" s="19">
        <f t="shared" si="435"/>
        <v>0</v>
      </c>
      <c r="I1331" s="12">
        <f t="shared" si="434"/>
        <v>0</v>
      </c>
      <c r="J1331" s="19">
        <f t="shared" si="436"/>
        <v>0</v>
      </c>
      <c r="K1331" s="19">
        <f t="shared" si="436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435"/>
        <v>0</v>
      </c>
      <c r="H1332" s="19">
        <f t="shared" si="435"/>
        <v>0</v>
      </c>
      <c r="I1332" s="12">
        <f t="shared" si="434"/>
        <v>0</v>
      </c>
      <c r="J1332" s="19">
        <f t="shared" si="436"/>
        <v>0</v>
      </c>
      <c r="K1332" s="19">
        <f t="shared" si="436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434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437">G1335</f>
        <v>0</v>
      </c>
      <c r="H1334" s="16">
        <f t="shared" si="437"/>
        <v>0</v>
      </c>
      <c r="I1334" s="12">
        <f t="shared" si="434"/>
        <v>0</v>
      </c>
      <c r="J1334" s="16">
        <f t="shared" si="437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437"/>
        <v>0</v>
      </c>
      <c r="H1335" s="16">
        <f t="shared" si="437"/>
        <v>0</v>
      </c>
      <c r="I1335" s="12">
        <f t="shared" si="434"/>
        <v>0</v>
      </c>
      <c r="J1335" s="16">
        <f t="shared" si="437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437"/>
        <v>0</v>
      </c>
      <c r="H1336" s="16">
        <f t="shared" si="437"/>
        <v>0</v>
      </c>
      <c r="I1336" s="12">
        <f t="shared" si="434"/>
        <v>0</v>
      </c>
      <c r="J1336" s="16">
        <f t="shared" si="437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437"/>
        <v>0</v>
      </c>
      <c r="H1337" s="16">
        <f t="shared" si="437"/>
        <v>0</v>
      </c>
      <c r="I1337" s="12">
        <f t="shared" si="434"/>
        <v>0</v>
      </c>
      <c r="J1337" s="16">
        <f t="shared" si="437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437"/>
        <v>0</v>
      </c>
      <c r="H1338" s="16">
        <f t="shared" si="437"/>
        <v>0</v>
      </c>
      <c r="I1338" s="12">
        <f t="shared" si="434"/>
        <v>0</v>
      </c>
      <c r="J1338" s="16">
        <f t="shared" si="437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437"/>
        <v>0</v>
      </c>
      <c r="H1339" s="16">
        <f t="shared" si="437"/>
        <v>0</v>
      </c>
      <c r="I1339" s="12">
        <f t="shared" si="434"/>
        <v>0</v>
      </c>
      <c r="J1339" s="16">
        <f t="shared" si="437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434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438">G1342</f>
        <v>0</v>
      </c>
      <c r="H1341" s="16">
        <f t="shared" si="438"/>
        <v>0</v>
      </c>
      <c r="I1341" s="12">
        <f t="shared" si="434"/>
        <v>0</v>
      </c>
      <c r="J1341" s="16">
        <f t="shared" si="438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438"/>
        <v>0</v>
      </c>
      <c r="H1342" s="16">
        <f t="shared" si="438"/>
        <v>0</v>
      </c>
      <c r="I1342" s="12">
        <f t="shared" si="434"/>
        <v>0</v>
      </c>
      <c r="J1342" s="16">
        <f t="shared" si="438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438"/>
        <v>0</v>
      </c>
      <c r="H1343" s="16">
        <f t="shared" si="438"/>
        <v>0</v>
      </c>
      <c r="I1343" s="12">
        <f t="shared" si="434"/>
        <v>0</v>
      </c>
      <c r="J1343" s="16">
        <f t="shared" si="438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434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439">G1346+G1347</f>
        <v>4520.2</v>
      </c>
      <c r="H1345" s="15">
        <f t="shared" si="439"/>
        <v>320.10000000000002</v>
      </c>
      <c r="I1345" s="12">
        <f t="shared" si="434"/>
        <v>4840.3</v>
      </c>
      <c r="J1345" s="15">
        <f t="shared" si="439"/>
        <v>4520.2</v>
      </c>
      <c r="K1345" s="15">
        <f t="shared" si="439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440">G1360+G1365+G1369</f>
        <v>0</v>
      </c>
      <c r="H1346" s="15">
        <f t="shared" si="440"/>
        <v>320.10000000000002</v>
      </c>
      <c r="I1346" s="12">
        <f t="shared" si="434"/>
        <v>320.10000000000002</v>
      </c>
      <c r="J1346" s="15">
        <f t="shared" si="440"/>
        <v>0</v>
      </c>
      <c r="K1346" s="15">
        <f t="shared" si="440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441">G1354+G1370</f>
        <v>4520.2</v>
      </c>
      <c r="H1347" s="15">
        <f t="shared" si="441"/>
        <v>0</v>
      </c>
      <c r="I1347" s="12">
        <f t="shared" si="434"/>
        <v>4520.2</v>
      </c>
      <c r="J1347" s="15">
        <f t="shared" si="441"/>
        <v>4520.2</v>
      </c>
      <c r="K1347" s="15">
        <f t="shared" si="441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442">G1349</f>
        <v>4520.2</v>
      </c>
      <c r="H1348" s="15">
        <f t="shared" si="442"/>
        <v>0</v>
      </c>
      <c r="I1348" s="12">
        <f t="shared" si="434"/>
        <v>4520.2</v>
      </c>
      <c r="J1348" s="15">
        <f t="shared" si="442"/>
        <v>4520.2</v>
      </c>
      <c r="K1348" s="15">
        <f t="shared" si="442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442"/>
        <v>4520.2</v>
      </c>
      <c r="H1349" s="16">
        <f t="shared" si="442"/>
        <v>0</v>
      </c>
      <c r="I1349" s="12">
        <f t="shared" si="434"/>
        <v>4520.2</v>
      </c>
      <c r="J1349" s="16">
        <f t="shared" si="442"/>
        <v>4520.2</v>
      </c>
      <c r="K1349" s="16">
        <f t="shared" si="442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442"/>
        <v>4520.2</v>
      </c>
      <c r="H1350" s="16">
        <f t="shared" si="442"/>
        <v>0</v>
      </c>
      <c r="I1350" s="12">
        <f t="shared" si="434"/>
        <v>4520.2</v>
      </c>
      <c r="J1350" s="16">
        <f t="shared" si="442"/>
        <v>4520.2</v>
      </c>
      <c r="K1350" s="16">
        <f t="shared" si="442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442"/>
        <v>4520.2</v>
      </c>
      <c r="H1351" s="16">
        <f t="shared" si="442"/>
        <v>0</v>
      </c>
      <c r="I1351" s="12">
        <f t="shared" si="434"/>
        <v>4520.2</v>
      </c>
      <c r="J1351" s="16">
        <f t="shared" si="442"/>
        <v>4520.2</v>
      </c>
      <c r="K1351" s="16">
        <f t="shared" si="442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442"/>
        <v>4520.2</v>
      </c>
      <c r="H1352" s="16">
        <f t="shared" si="442"/>
        <v>0</v>
      </c>
      <c r="I1352" s="12">
        <f t="shared" si="434"/>
        <v>4520.2</v>
      </c>
      <c r="J1352" s="16">
        <f t="shared" si="442"/>
        <v>4520.2</v>
      </c>
      <c r="K1352" s="16">
        <f t="shared" si="442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442"/>
        <v>4520.2</v>
      </c>
      <c r="H1353" s="16">
        <f t="shared" si="442"/>
        <v>0</v>
      </c>
      <c r="I1353" s="12">
        <f t="shared" si="434"/>
        <v>4520.2</v>
      </c>
      <c r="J1353" s="16">
        <f t="shared" si="442"/>
        <v>4520.2</v>
      </c>
      <c r="K1353" s="16">
        <f t="shared" si="442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434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443">G1356</f>
        <v>0</v>
      </c>
      <c r="H1355" s="89">
        <f t="shared" si="443"/>
        <v>0</v>
      </c>
      <c r="I1355" s="12">
        <f t="shared" si="434"/>
        <v>0</v>
      </c>
      <c r="J1355" s="89">
        <f t="shared" si="443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443"/>
        <v>0</v>
      </c>
      <c r="H1356" s="90">
        <f t="shared" si="443"/>
        <v>0</v>
      </c>
      <c r="I1356" s="12">
        <f t="shared" si="434"/>
        <v>0</v>
      </c>
      <c r="J1356" s="90">
        <f t="shared" si="443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443"/>
        <v>0</v>
      </c>
      <c r="H1357" s="90">
        <f t="shared" si="443"/>
        <v>0</v>
      </c>
      <c r="I1357" s="12">
        <f t="shared" si="434"/>
        <v>0</v>
      </c>
      <c r="J1357" s="90">
        <f t="shared" si="443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443"/>
        <v>0</v>
      </c>
      <c r="H1358" s="90">
        <f t="shared" si="443"/>
        <v>0</v>
      </c>
      <c r="I1358" s="12">
        <f t="shared" si="434"/>
        <v>0</v>
      </c>
      <c r="J1358" s="90">
        <f t="shared" si="443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443"/>
        <v>0</v>
      </c>
      <c r="H1359" s="90">
        <f t="shared" si="443"/>
        <v>0</v>
      </c>
      <c r="I1359" s="12">
        <f t="shared" si="434"/>
        <v>0</v>
      </c>
      <c r="J1359" s="90">
        <f t="shared" si="443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434"/>
        <v>0</v>
      </c>
      <c r="J1360" s="20"/>
      <c r="K1360" s="26"/>
    </row>
    <row r="1361" spans="1:11" s="50" customFormat="1" ht="41.25" customHeight="1">
      <c r="A1361" s="98" t="s">
        <v>498</v>
      </c>
      <c r="B1361" s="14" t="s">
        <v>484</v>
      </c>
      <c r="C1361" s="28" t="s">
        <v>499</v>
      </c>
      <c r="D1361" s="112"/>
      <c r="E1361" s="112"/>
      <c r="F1361" s="112"/>
      <c r="G1361" s="212">
        <f t="shared" ref="G1361:K1361" si="444">G1362+G1366</f>
        <v>0</v>
      </c>
      <c r="H1361" s="212">
        <f t="shared" si="444"/>
        <v>320.10000000000002</v>
      </c>
      <c r="I1361" s="12">
        <f t="shared" si="434"/>
        <v>320.10000000000002</v>
      </c>
      <c r="J1361" s="97">
        <f t="shared" si="444"/>
        <v>0</v>
      </c>
      <c r="K1361" s="97">
        <f t="shared" si="444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445">G1363</f>
        <v>0</v>
      </c>
      <c r="H1362" s="97">
        <f t="shared" si="445"/>
        <v>0</v>
      </c>
      <c r="I1362" s="12">
        <f t="shared" si="434"/>
        <v>0</v>
      </c>
      <c r="J1362" s="97">
        <f t="shared" si="445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445"/>
        <v>0</v>
      </c>
      <c r="H1363" s="97">
        <f t="shared" si="445"/>
        <v>0</v>
      </c>
      <c r="I1363" s="12">
        <f t="shared" si="434"/>
        <v>0</v>
      </c>
      <c r="J1363" s="97">
        <f t="shared" si="445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445"/>
        <v>0</v>
      </c>
      <c r="H1364" s="97">
        <f t="shared" si="445"/>
        <v>0</v>
      </c>
      <c r="I1364" s="12">
        <f t="shared" si="434"/>
        <v>0</v>
      </c>
      <c r="J1364" s="97">
        <f t="shared" si="445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434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446">G1367</f>
        <v>0</v>
      </c>
      <c r="H1366" s="97">
        <f t="shared" si="446"/>
        <v>320.10000000000002</v>
      </c>
      <c r="I1366" s="12">
        <f t="shared" si="434"/>
        <v>320.10000000000002</v>
      </c>
      <c r="J1366" s="97">
        <f t="shared" si="446"/>
        <v>0</v>
      </c>
      <c r="K1366" s="97">
        <f t="shared" si="446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446"/>
        <v>0</v>
      </c>
      <c r="H1367" s="97">
        <f t="shared" si="446"/>
        <v>320.10000000000002</v>
      </c>
      <c r="I1367" s="12">
        <f t="shared" si="434"/>
        <v>320.10000000000002</v>
      </c>
      <c r="J1367" s="97">
        <f t="shared" si="446"/>
        <v>0</v>
      </c>
      <c r="K1367" s="97">
        <f t="shared" si="446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447">G1369+G1370</f>
        <v>0</v>
      </c>
      <c r="H1368" s="97">
        <f t="shared" si="447"/>
        <v>320.10000000000002</v>
      </c>
      <c r="I1368" s="12">
        <f t="shared" si="434"/>
        <v>320.10000000000002</v>
      </c>
      <c r="J1368" s="97">
        <f t="shared" si="447"/>
        <v>0</v>
      </c>
      <c r="K1368" s="97">
        <f t="shared" si="447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>
        <f>'[7]Поправки март)'!$I$709</f>
        <v>320.10000000000002</v>
      </c>
      <c r="I1369" s="12">
        <f t="shared" si="434"/>
        <v>320.10000000000002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434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448">G1372</f>
        <v>0</v>
      </c>
      <c r="H1371" s="97">
        <f t="shared" si="448"/>
        <v>0</v>
      </c>
      <c r="I1371" s="12">
        <f t="shared" si="434"/>
        <v>0</v>
      </c>
      <c r="J1371" s="97">
        <f t="shared" si="448"/>
        <v>4205.1000000000004</v>
      </c>
      <c r="K1371" s="97">
        <f t="shared" si="448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448"/>
        <v>0</v>
      </c>
      <c r="H1372" s="97"/>
      <c r="I1372" s="12">
        <f t="shared" si="434"/>
        <v>0</v>
      </c>
      <c r="J1372" s="97">
        <f t="shared" si="448"/>
        <v>4205.1000000000004</v>
      </c>
      <c r="K1372" s="97">
        <f t="shared" si="448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448"/>
        <v>0</v>
      </c>
      <c r="H1373" s="97">
        <f t="shared" si="448"/>
        <v>0</v>
      </c>
      <c r="I1373" s="12">
        <f t="shared" si="434"/>
        <v>0</v>
      </c>
      <c r="J1373" s="97">
        <f t="shared" si="448"/>
        <v>4205.1000000000004</v>
      </c>
      <c r="K1373" s="97">
        <f t="shared" si="448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448"/>
        <v>0</v>
      </c>
      <c r="H1374" s="97">
        <f t="shared" si="448"/>
        <v>0</v>
      </c>
      <c r="I1374" s="12">
        <f t="shared" si="434"/>
        <v>0</v>
      </c>
      <c r="J1374" s="97">
        <f t="shared" si="448"/>
        <v>4205.1000000000004</v>
      </c>
      <c r="K1374" s="97">
        <f t="shared" si="448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448"/>
        <v>0</v>
      </c>
      <c r="H1375" s="97">
        <f t="shared" si="448"/>
        <v>0</v>
      </c>
      <c r="I1375" s="12">
        <f t="shared" si="434"/>
        <v>0</v>
      </c>
      <c r="J1375" s="97">
        <f t="shared" si="448"/>
        <v>4205.1000000000004</v>
      </c>
      <c r="K1375" s="97">
        <f t="shared" si="448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448"/>
        <v>0</v>
      </c>
      <c r="H1376" s="97">
        <f t="shared" si="448"/>
        <v>0</v>
      </c>
      <c r="I1376" s="12">
        <f t="shared" si="434"/>
        <v>0</v>
      </c>
      <c r="J1376" s="97">
        <f t="shared" si="448"/>
        <v>4205.1000000000004</v>
      </c>
      <c r="K1376" s="97">
        <f t="shared" si="448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448"/>
        <v>0</v>
      </c>
      <c r="H1377" s="97">
        <f t="shared" si="448"/>
        <v>0</v>
      </c>
      <c r="I1377" s="12">
        <f t="shared" si="434"/>
        <v>0</v>
      </c>
      <c r="J1377" s="97">
        <f t="shared" si="448"/>
        <v>4205.1000000000004</v>
      </c>
      <c r="K1377" s="97">
        <f t="shared" si="448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434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9"/>
  <sheetViews>
    <sheetView topLeftCell="A33" zoomScale="90" zoomScaleNormal="90" workbookViewId="0">
      <selection activeCell="H43" sqref="H43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</cols>
  <sheetData>
    <row r="1" spans="1:17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7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7">
      <c r="A3" s="235" t="s">
        <v>2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7">
      <c r="A4" s="235" t="s">
        <v>693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7">
      <c r="A5" s="235" t="s">
        <v>511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7">
      <c r="A6" s="144"/>
      <c r="B6" s="144"/>
      <c r="C6" s="144"/>
      <c r="D6" s="235" t="s">
        <v>512</v>
      </c>
      <c r="E6" s="235"/>
      <c r="F6" s="235"/>
      <c r="G6" s="235"/>
      <c r="H6" s="235"/>
      <c r="I6" s="235"/>
      <c r="J6" s="235"/>
      <c r="K6" s="235"/>
    </row>
    <row r="7" spans="1:17" ht="12.75" customHeight="1">
      <c r="A7" s="235" t="s">
        <v>685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7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7" ht="41.25" customHeight="1">
      <c r="A9" s="236" t="s">
        <v>665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7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7" ht="12.75" customHeight="1">
      <c r="A11" s="237" t="s">
        <v>3</v>
      </c>
      <c r="B11" s="238" t="s">
        <v>4</v>
      </c>
      <c r="C11" s="238" t="s">
        <v>5</v>
      </c>
      <c r="D11" s="238" t="s">
        <v>6</v>
      </c>
      <c r="E11" s="238" t="s">
        <v>7</v>
      </c>
      <c r="F11" s="238" t="s">
        <v>8</v>
      </c>
      <c r="G11" s="231" t="s">
        <v>9</v>
      </c>
      <c r="H11" s="231"/>
      <c r="I11" s="231"/>
      <c r="J11" s="231"/>
      <c r="K11" s="231"/>
    </row>
    <row r="12" spans="1:17" ht="15" customHeight="1">
      <c r="A12" s="237"/>
      <c r="B12" s="238"/>
      <c r="C12" s="238"/>
      <c r="D12" s="238"/>
      <c r="E12" s="238"/>
      <c r="F12" s="238"/>
      <c r="G12" s="239" t="s">
        <v>571</v>
      </c>
      <c r="H12" s="240"/>
      <c r="I12" s="241"/>
      <c r="J12" s="231" t="s">
        <v>663</v>
      </c>
      <c r="K12" s="232" t="s">
        <v>666</v>
      </c>
    </row>
    <row r="13" spans="1:17" ht="18.75" hidden="1" customHeight="1">
      <c r="A13" s="237"/>
      <c r="B13" s="238"/>
      <c r="C13" s="238"/>
      <c r="D13" s="238"/>
      <c r="E13" s="238"/>
      <c r="F13" s="238"/>
      <c r="G13" s="178"/>
      <c r="H13" s="179"/>
      <c r="I13" s="179"/>
      <c r="J13" s="231"/>
      <c r="K13" s="233"/>
    </row>
    <row r="14" spans="1:17" ht="27" customHeight="1">
      <c r="A14" s="237"/>
      <c r="B14" s="238"/>
      <c r="C14" s="238"/>
      <c r="D14" s="238"/>
      <c r="E14" s="238"/>
      <c r="F14" s="238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7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7">
      <c r="A16" s="10" t="s">
        <v>15</v>
      </c>
      <c r="B16" s="11"/>
      <c r="C16" s="11"/>
      <c r="D16" s="11"/>
      <c r="E16" s="11"/>
      <c r="F16" s="11"/>
      <c r="G16" s="12">
        <f>G17+G18+G19+G20</f>
        <v>301020.43000000005</v>
      </c>
      <c r="H16" s="12">
        <f>H17+H18+H19+H20</f>
        <v>3688.5</v>
      </c>
      <c r="I16" s="12">
        <f>G16+H16</f>
        <v>304708.93000000005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301020.43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>
        <f>J16-'[3]Бюджет 2025 г 2 чтение'!$I$16</f>
        <v>0</v>
      </c>
      <c r="Q16" s="109">
        <f>K16-'[3]Бюджет 2025 г 2 чтение'!$J$16</f>
        <v>0</v>
      </c>
    </row>
    <row r="17" spans="1:17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143907.03</v>
      </c>
      <c r="H17" s="12">
        <f>H22+H341+H462+H569+H1019+H1145+H1269+H1346+H301+H1372</f>
        <v>1710.6</v>
      </c>
      <c r="I17" s="12">
        <f t="shared" ref="I17:I80" si="1">G17+H17</f>
        <v>145617.63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143907.03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>
        <f>J17-'[3]Бюджет 2025 г 2 чтение'!$I$17</f>
        <v>0</v>
      </c>
      <c r="Q17" s="109">
        <f>K17-'[3]Бюджет 2025 г 2 чтение'!$J$17</f>
        <v>0</v>
      </c>
    </row>
    <row r="18" spans="1:17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137710.40000000002</v>
      </c>
      <c r="H18" s="12">
        <f>H23+H342+H463+H570+H1020+H1146+H1270+H1347</f>
        <v>1977.9</v>
      </c>
      <c r="I18" s="12">
        <f t="shared" si="1"/>
        <v>139688.30000000002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137710.40000000002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>
        <f>J18-'[3]Бюджет 2025 г 2 чтение'!$I$18</f>
        <v>0</v>
      </c>
      <c r="Q18" s="109">
        <f>K18-'[3]Бюджет 2025 г 2 чтение'!$J$18</f>
        <v>0</v>
      </c>
    </row>
    <row r="19" spans="1:17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0</v>
      </c>
      <c r="I19" s="12">
        <f t="shared" si="1"/>
        <v>19403.000000000004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>
        <f>J19-'[3]Бюджет 2025 г 2 чтение'!$I$19</f>
        <v>0</v>
      </c>
      <c r="Q19" s="109">
        <f>K19-'[3]Бюджет 2025 г 2 чтение'!$J$19</f>
        <v>0</v>
      </c>
    </row>
    <row r="20" spans="1:17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</row>
    <row r="21" spans="1:17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29475.93</v>
      </c>
      <c r="H21" s="15">
        <f>H22+H23+H24</f>
        <v>822.8</v>
      </c>
      <c r="I21" s="12">
        <f t="shared" si="1"/>
        <v>30298.73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29475.93</v>
      </c>
      <c r="M21" s="109">
        <f t="shared" ref="M21:N21" si="3">J25+J41+J51+J61+J91+J97</f>
        <v>27443.13</v>
      </c>
      <c r="N21" s="109">
        <f t="shared" si="3"/>
        <v>26862.43</v>
      </c>
    </row>
    <row r="22" spans="1:17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28167.33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822.8</v>
      </c>
      <c r="I22" s="12">
        <f t="shared" si="1"/>
        <v>28990.13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7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7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7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7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7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7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7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7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7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7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11800</v>
      </c>
      <c r="H41" s="15">
        <f t="shared" si="10"/>
        <v>56.399999999999977</v>
      </c>
      <c r="I41" s="12">
        <f t="shared" si="1"/>
        <v>11856.4</v>
      </c>
      <c r="J41" s="15">
        <f t="shared" si="10"/>
        <v>11800</v>
      </c>
      <c r="K41" s="15">
        <f t="shared" si="10"/>
        <v>11800</v>
      </c>
      <c r="L41" s="109">
        <f>G46+G66+G1006+G1143</f>
        <v>20410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11800</v>
      </c>
      <c r="H42" s="15">
        <f t="shared" si="11"/>
        <v>56.399999999999977</v>
      </c>
      <c r="I42" s="12">
        <f t="shared" si="1"/>
        <v>11856.4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11800</v>
      </c>
      <c r="H43" s="15">
        <f t="shared" si="12"/>
        <v>56.399999999999977</v>
      </c>
      <c r="I43" s="12">
        <f t="shared" si="1"/>
        <v>11856.4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11800</v>
      </c>
      <c r="H44" s="16">
        <f t="shared" si="12"/>
        <v>56.399999999999977</v>
      </c>
      <c r="I44" s="12">
        <f t="shared" si="1"/>
        <v>11856.4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11800</v>
      </c>
      <c r="H45" s="16">
        <f t="shared" si="12"/>
        <v>56.399999999999977</v>
      </c>
      <c r="I45" s="12">
        <f t="shared" si="1"/>
        <v>11856.4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f>'[1]Бюджет 2025 г 1 чтение'!$H$48</f>
        <v>11800</v>
      </c>
      <c r="H46" s="64">
        <f>'[4]Поправки февраль'!$I$48</f>
        <v>56.399999999999977</v>
      </c>
      <c r="I46" s="12">
        <f t="shared" si="1"/>
        <v>11856.4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ref="H51" si="15">H52+H57</f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6">G58</f>
        <v>3</v>
      </c>
      <c r="H57" s="16">
        <f t="shared" si="16"/>
        <v>0</v>
      </c>
      <c r="I57" s="12">
        <f t="shared" si="1"/>
        <v>3</v>
      </c>
      <c r="J57" s="16">
        <f t="shared" si="16"/>
        <v>36.5</v>
      </c>
      <c r="K57" s="16">
        <f t="shared" si="16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6"/>
        <v>3</v>
      </c>
      <c r="H58" s="16">
        <f t="shared" si="16"/>
        <v>0</v>
      </c>
      <c r="I58" s="12">
        <f t="shared" si="1"/>
        <v>3</v>
      </c>
      <c r="J58" s="16">
        <f t="shared" si="16"/>
        <v>36.5</v>
      </c>
      <c r="K58" s="16">
        <f t="shared" si="16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6"/>
        <v>3</v>
      </c>
      <c r="H59" s="16">
        <f t="shared" si="16"/>
        <v>0</v>
      </c>
      <c r="I59" s="12">
        <f t="shared" si="1"/>
        <v>3</v>
      </c>
      <c r="J59" s="16">
        <f t="shared" si="16"/>
        <v>36.5</v>
      </c>
      <c r="K59" s="16">
        <f t="shared" si="16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7">G62</f>
        <v>4788.5</v>
      </c>
      <c r="H61" s="15">
        <f t="shared" si="17"/>
        <v>0</v>
      </c>
      <c r="I61" s="12">
        <f t="shared" si="1"/>
        <v>4788.5</v>
      </c>
      <c r="J61" s="15">
        <f t="shared" si="17"/>
        <v>4368.5</v>
      </c>
      <c r="K61" s="15">
        <f t="shared" si="17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8">G63+G74</f>
        <v>4788.5</v>
      </c>
      <c r="H62" s="16">
        <f t="shared" ref="H62" si="19">H63+H74</f>
        <v>0</v>
      </c>
      <c r="I62" s="12">
        <f t="shared" si="1"/>
        <v>4788.5</v>
      </c>
      <c r="J62" s="16">
        <f t="shared" si="18"/>
        <v>4368.5</v>
      </c>
      <c r="K62" s="16">
        <f t="shared" si="18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20">J64+J67+J87</f>
        <v>4368.5</v>
      </c>
      <c r="K63" s="16">
        <f t="shared" si="20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21">G65</f>
        <v>4780</v>
      </c>
      <c r="H64" s="16">
        <f t="shared" si="21"/>
        <v>0</v>
      </c>
      <c r="I64" s="12">
        <f t="shared" si="1"/>
        <v>4780</v>
      </c>
      <c r="J64" s="16">
        <f t="shared" si="21"/>
        <v>4360</v>
      </c>
      <c r="K64" s="16">
        <f t="shared" si="21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21"/>
        <v>4780</v>
      </c>
      <c r="H65" s="16">
        <f t="shared" si="21"/>
        <v>0</v>
      </c>
      <c r="I65" s="12">
        <f t="shared" si="1"/>
        <v>4780</v>
      </c>
      <c r="J65" s="16">
        <f t="shared" si="21"/>
        <v>4360</v>
      </c>
      <c r="K65" s="16">
        <f t="shared" si="21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2">G75</f>
        <v>0</v>
      </c>
      <c r="H74" s="16">
        <f t="shared" si="22"/>
        <v>0</v>
      </c>
      <c r="I74" s="12">
        <f t="shared" si="1"/>
        <v>0</v>
      </c>
      <c r="J74" s="16">
        <f t="shared" si="22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2"/>
        <v>0</v>
      </c>
      <c r="H75" s="16">
        <f t="shared" si="22"/>
        <v>0</v>
      </c>
      <c r="I75" s="12">
        <f t="shared" si="1"/>
        <v>0</v>
      </c>
      <c r="J75" s="16">
        <f t="shared" si="22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2"/>
        <v>0</v>
      </c>
      <c r="H76" s="16">
        <f t="shared" si="22"/>
        <v>0</v>
      </c>
      <c r="I76" s="12">
        <f t="shared" si="1"/>
        <v>0</v>
      </c>
      <c r="J76" s="16">
        <f t="shared" si="22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3">G79+G82+G85</f>
        <v>0</v>
      </c>
      <c r="H78" s="16">
        <f t="shared" ref="H78" si="24">H79+H82+H85</f>
        <v>0</v>
      </c>
      <c r="I78" s="12">
        <f t="shared" si="1"/>
        <v>0</v>
      </c>
      <c r="J78" s="16">
        <f t="shared" si="23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5">G80</f>
        <v>0</v>
      </c>
      <c r="H79" s="16">
        <f t="shared" si="25"/>
        <v>0</v>
      </c>
      <c r="I79" s="12">
        <f t="shared" si="1"/>
        <v>0</v>
      </c>
      <c r="J79" s="16">
        <f t="shared" si="25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5"/>
        <v>0</v>
      </c>
      <c r="H80" s="16">
        <f t="shared" si="25"/>
        <v>0</v>
      </c>
      <c r="I80" s="12">
        <f t="shared" si="1"/>
        <v>0</v>
      </c>
      <c r="J80" s="16">
        <f t="shared" si="25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6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7">G83</f>
        <v>0</v>
      </c>
      <c r="H82" s="16">
        <f t="shared" si="27"/>
        <v>0</v>
      </c>
      <c r="I82" s="12">
        <f t="shared" si="26"/>
        <v>0</v>
      </c>
      <c r="J82" s="16">
        <f t="shared" si="27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7"/>
        <v>0</v>
      </c>
      <c r="H83" s="16">
        <f t="shared" si="27"/>
        <v>0</v>
      </c>
      <c r="I83" s="12">
        <f t="shared" si="26"/>
        <v>0</v>
      </c>
      <c r="J83" s="16">
        <f t="shared" si="27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6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8">G86</f>
        <v>0</v>
      </c>
      <c r="H85" s="16">
        <f t="shared" si="28"/>
        <v>0</v>
      </c>
      <c r="I85" s="12">
        <f t="shared" si="26"/>
        <v>0</v>
      </c>
      <c r="J85" s="16">
        <f t="shared" si="28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6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6"/>
        <v>8.5</v>
      </c>
      <c r="J87" s="16">
        <f t="shared" ref="J87:K88" si="29">J88</f>
        <v>8.5</v>
      </c>
      <c r="K87" s="16">
        <f t="shared" si="29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6"/>
        <v>8.5</v>
      </c>
      <c r="J88" s="16">
        <f t="shared" si="29"/>
        <v>8.5</v>
      </c>
      <c r="K88" s="16">
        <f t="shared" si="29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6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6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30">G92</f>
        <v>400</v>
      </c>
      <c r="H91" s="15">
        <f t="shared" si="30"/>
        <v>-239.3</v>
      </c>
      <c r="I91" s="12">
        <f t="shared" si="26"/>
        <v>160.69999999999999</v>
      </c>
      <c r="J91" s="15">
        <f t="shared" si="30"/>
        <v>400</v>
      </c>
      <c r="K91" s="15">
        <f t="shared" si="30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30"/>
        <v>400</v>
      </c>
      <c r="H92" s="16">
        <f t="shared" si="30"/>
        <v>-239.3</v>
      </c>
      <c r="I92" s="12">
        <f t="shared" si="26"/>
        <v>160.69999999999999</v>
      </c>
      <c r="J92" s="16">
        <f t="shared" si="30"/>
        <v>400</v>
      </c>
      <c r="K92" s="16">
        <f t="shared" si="30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30"/>
        <v>400</v>
      </c>
      <c r="H93" s="16">
        <f t="shared" si="30"/>
        <v>-239.3</v>
      </c>
      <c r="I93" s="12">
        <f t="shared" si="26"/>
        <v>160.69999999999999</v>
      </c>
      <c r="J93" s="16">
        <f t="shared" si="30"/>
        <v>400</v>
      </c>
      <c r="K93" s="16">
        <f t="shared" si="30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30"/>
        <v>400</v>
      </c>
      <c r="H94" s="16">
        <f t="shared" si="30"/>
        <v>-239.3</v>
      </c>
      <c r="I94" s="12">
        <f t="shared" si="26"/>
        <v>160.69999999999999</v>
      </c>
      <c r="J94" s="16">
        <f t="shared" si="30"/>
        <v>400</v>
      </c>
      <c r="K94" s="16">
        <f t="shared" si="30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30"/>
        <v>400</v>
      </c>
      <c r="H95" s="16">
        <f t="shared" si="30"/>
        <v>-239.3</v>
      </c>
      <c r="I95" s="12">
        <f t="shared" si="26"/>
        <v>160.69999999999999</v>
      </c>
      <c r="J95" s="16">
        <f t="shared" si="30"/>
        <v>400</v>
      </c>
      <c r="K95" s="16">
        <f t="shared" si="30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f>'[1]Бюджет 2025 г 1 чтение'!$H$571</f>
        <v>400</v>
      </c>
      <c r="H96" s="19">
        <f>'[4]Поправки февраль'!$I$580</f>
        <v>-239.3</v>
      </c>
      <c r="I96" s="12">
        <f t="shared" si="26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11038.43</v>
      </c>
      <c r="H97" s="15">
        <f>H98+H249+H254+H260+H239+H244</f>
        <v>1005.7</v>
      </c>
      <c r="I97" s="12">
        <f t="shared" si="26"/>
        <v>12044.130000000001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10549.93</v>
      </c>
      <c r="H98" s="15">
        <f>H99+H111+H127+H139+H150+H165+H172+H189+H199+H203+H207+H218+H225+H232+H214+H146+H103+H107+H135</f>
        <v>1005.7</v>
      </c>
      <c r="I98" s="12">
        <f t="shared" si="26"/>
        <v>11555.630000000001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31">G100</f>
        <v>0</v>
      </c>
      <c r="H99" s="16">
        <f t="shared" si="31"/>
        <v>0</v>
      </c>
      <c r="I99" s="12">
        <f t="shared" si="26"/>
        <v>0</v>
      </c>
      <c r="J99" s="16">
        <f t="shared" si="31"/>
        <v>0</v>
      </c>
      <c r="K99" s="16">
        <f t="shared" si="31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31"/>
        <v>0</v>
      </c>
      <c r="H100" s="16">
        <f t="shared" si="31"/>
        <v>0</v>
      </c>
      <c r="I100" s="12">
        <f t="shared" si="26"/>
        <v>0</v>
      </c>
      <c r="J100" s="16">
        <f t="shared" si="31"/>
        <v>0</v>
      </c>
      <c r="K100" s="16">
        <f t="shared" si="31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31"/>
        <v>0</v>
      </c>
      <c r="H101" s="16">
        <f t="shared" si="31"/>
        <v>0</v>
      </c>
      <c r="I101" s="12">
        <f t="shared" si="26"/>
        <v>0</v>
      </c>
      <c r="J101" s="16">
        <f t="shared" si="31"/>
        <v>0</v>
      </c>
      <c r="K101" s="16">
        <f t="shared" si="31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6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32">G104</f>
        <v>0</v>
      </c>
      <c r="H103" s="16">
        <f t="shared" si="32"/>
        <v>0</v>
      </c>
      <c r="I103" s="12">
        <f t="shared" si="26"/>
        <v>0</v>
      </c>
      <c r="J103" s="16">
        <f t="shared" ref="J103:K105" si="33">J104</f>
        <v>0</v>
      </c>
      <c r="K103" s="16">
        <f t="shared" si="33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32"/>
        <v>0</v>
      </c>
      <c r="H104" s="16">
        <f t="shared" si="32"/>
        <v>0</v>
      </c>
      <c r="I104" s="12">
        <f t="shared" si="26"/>
        <v>0</v>
      </c>
      <c r="J104" s="16">
        <f t="shared" si="33"/>
        <v>0</v>
      </c>
      <c r="K104" s="16">
        <f t="shared" si="33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32"/>
        <v>0</v>
      </c>
      <c r="H105" s="16">
        <f t="shared" si="32"/>
        <v>0</v>
      </c>
      <c r="I105" s="12">
        <f t="shared" si="26"/>
        <v>0</v>
      </c>
      <c r="J105" s="16">
        <f t="shared" si="33"/>
        <v>0</v>
      </c>
      <c r="K105" s="16">
        <f t="shared" si="33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6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4">G108</f>
        <v>0</v>
      </c>
      <c r="H107" s="16">
        <f t="shared" si="34"/>
        <v>0</v>
      </c>
      <c r="I107" s="12">
        <f t="shared" si="26"/>
        <v>0</v>
      </c>
      <c r="J107" s="16">
        <f t="shared" ref="J107:K109" si="35">J108</f>
        <v>0</v>
      </c>
      <c r="K107" s="16">
        <f t="shared" si="35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4"/>
        <v>0</v>
      </c>
      <c r="H108" s="16">
        <f t="shared" si="34"/>
        <v>0</v>
      </c>
      <c r="I108" s="12">
        <f t="shared" si="26"/>
        <v>0</v>
      </c>
      <c r="J108" s="16">
        <f t="shared" si="35"/>
        <v>0</v>
      </c>
      <c r="K108" s="16">
        <f t="shared" si="35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4"/>
        <v>0</v>
      </c>
      <c r="H109" s="16">
        <f t="shared" si="34"/>
        <v>0</v>
      </c>
      <c r="I109" s="12">
        <f t="shared" si="26"/>
        <v>0</v>
      </c>
      <c r="J109" s="16">
        <f t="shared" si="35"/>
        <v>0</v>
      </c>
      <c r="K109" s="16">
        <f t="shared" si="35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/>
      <c r="I110" s="12">
        <f t="shared" si="26"/>
        <v>0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6">G112+G115+G120</f>
        <v>618.4</v>
      </c>
      <c r="H111" s="16">
        <f t="shared" ref="H111" si="37">H112+H115+H120</f>
        <v>0</v>
      </c>
      <c r="I111" s="12">
        <f t="shared" si="26"/>
        <v>618.4</v>
      </c>
      <c r="J111" s="16">
        <f t="shared" si="36"/>
        <v>270</v>
      </c>
      <c r="K111" s="16">
        <f t="shared" si="36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8">G113</f>
        <v>618.4</v>
      </c>
      <c r="H112" s="16">
        <f t="shared" si="38"/>
        <v>-7</v>
      </c>
      <c r="I112" s="12">
        <f t="shared" si="26"/>
        <v>611.4</v>
      </c>
      <c r="J112" s="16">
        <f t="shared" si="38"/>
        <v>270</v>
      </c>
      <c r="K112" s="16">
        <f t="shared" si="38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8"/>
        <v>618.4</v>
      </c>
      <c r="H113" s="16">
        <f t="shared" si="38"/>
        <v>-7</v>
      </c>
      <c r="I113" s="12">
        <f t="shared" si="26"/>
        <v>611.4</v>
      </c>
      <c r="J113" s="16">
        <f t="shared" si="38"/>
        <v>270</v>
      </c>
      <c r="K113" s="16">
        <f t="shared" si="38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f>'[1]Бюджет 2025 г 1 чтение'!$H$1508+'[1]Бюджет 2025 г 1 чтение'!$H$121</f>
        <v>618.4</v>
      </c>
      <c r="H114" s="20">
        <f>'[4]Поправки февраль'!$I$125</f>
        <v>-7</v>
      </c>
      <c r="I114" s="12">
        <f t="shared" si="26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9">G116+G118</f>
        <v>0</v>
      </c>
      <c r="H115" s="16">
        <f t="shared" ref="H115" si="40">H116+H118</f>
        <v>0</v>
      </c>
      <c r="I115" s="12">
        <f t="shared" si="26"/>
        <v>0</v>
      </c>
      <c r="J115" s="16">
        <f t="shared" si="39"/>
        <v>0</v>
      </c>
      <c r="K115" s="16">
        <f t="shared" si="39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41">G117</f>
        <v>0</v>
      </c>
      <c r="H116" s="16">
        <f t="shared" si="41"/>
        <v>0</v>
      </c>
      <c r="I116" s="12">
        <f t="shared" si="26"/>
        <v>0</v>
      </c>
      <c r="J116" s="16">
        <f t="shared" si="41"/>
        <v>0</v>
      </c>
      <c r="K116" s="16">
        <f t="shared" si="41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6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42">G119</f>
        <v>0</v>
      </c>
      <c r="H118" s="16">
        <f t="shared" si="42"/>
        <v>0</v>
      </c>
      <c r="I118" s="12">
        <f t="shared" si="26"/>
        <v>0</v>
      </c>
      <c r="J118" s="16">
        <f t="shared" si="42"/>
        <v>0</v>
      </c>
      <c r="K118" s="16">
        <f t="shared" si="42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6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43">G121</f>
        <v>0</v>
      </c>
      <c r="H120" s="16">
        <f t="shared" si="43"/>
        <v>7</v>
      </c>
      <c r="I120" s="12">
        <f t="shared" si="26"/>
        <v>7</v>
      </c>
      <c r="J120" s="16">
        <f t="shared" si="43"/>
        <v>0</v>
      </c>
      <c r="K120" s="16">
        <f t="shared" si="43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43"/>
        <v>0</v>
      </c>
      <c r="H121" s="16">
        <f t="shared" si="43"/>
        <v>7</v>
      </c>
      <c r="I121" s="12">
        <f t="shared" si="26"/>
        <v>7</v>
      </c>
      <c r="J121" s="16">
        <f t="shared" si="43"/>
        <v>0</v>
      </c>
      <c r="K121" s="16">
        <f t="shared" si="43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/>
      <c r="H122" s="19">
        <f>'[4]Поправки февраль'!$I$133</f>
        <v>7</v>
      </c>
      <c r="I122" s="12">
        <f t="shared" si="26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44">G124</f>
        <v>0</v>
      </c>
      <c r="H123" s="15">
        <f t="shared" si="44"/>
        <v>0</v>
      </c>
      <c r="I123" s="12">
        <f t="shared" si="26"/>
        <v>0</v>
      </c>
      <c r="J123" s="15">
        <f t="shared" si="44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44"/>
        <v>0</v>
      </c>
      <c r="H124" s="16">
        <f t="shared" si="44"/>
        <v>0</v>
      </c>
      <c r="I124" s="12">
        <f t="shared" si="26"/>
        <v>0</v>
      </c>
      <c r="J124" s="16">
        <f t="shared" si="44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44"/>
        <v>0</v>
      </c>
      <c r="H125" s="16">
        <f t="shared" si="44"/>
        <v>0</v>
      </c>
      <c r="I125" s="12">
        <f t="shared" si="26"/>
        <v>0</v>
      </c>
      <c r="J125" s="16">
        <f t="shared" si="44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6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5">G128</f>
        <v>160</v>
      </c>
      <c r="H127" s="16">
        <f t="shared" si="45"/>
        <v>0</v>
      </c>
      <c r="I127" s="12">
        <f t="shared" si="26"/>
        <v>160</v>
      </c>
      <c r="J127" s="16">
        <f t="shared" si="45"/>
        <v>160</v>
      </c>
      <c r="K127" s="16">
        <f t="shared" si="45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5"/>
        <v>160</v>
      </c>
      <c r="H128" s="16">
        <f t="shared" si="45"/>
        <v>0</v>
      </c>
      <c r="I128" s="12">
        <f t="shared" si="26"/>
        <v>160</v>
      </c>
      <c r="J128" s="16">
        <f t="shared" si="45"/>
        <v>160</v>
      </c>
      <c r="K128" s="16">
        <f t="shared" si="45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5"/>
        <v>160</v>
      </c>
      <c r="H129" s="16">
        <f t="shared" si="45"/>
        <v>0</v>
      </c>
      <c r="I129" s="12">
        <f t="shared" si="26"/>
        <v>160</v>
      </c>
      <c r="J129" s="16">
        <f t="shared" si="45"/>
        <v>160</v>
      </c>
      <c r="K129" s="16">
        <f t="shared" si="45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6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6">G132</f>
        <v>0</v>
      </c>
      <c r="H131" s="15">
        <f t="shared" si="46"/>
        <v>0</v>
      </c>
      <c r="I131" s="12">
        <f t="shared" si="26"/>
        <v>0</v>
      </c>
      <c r="J131" s="15">
        <f t="shared" si="46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6"/>
        <v>0</v>
      </c>
      <c r="H132" s="16">
        <f t="shared" si="46"/>
        <v>0</v>
      </c>
      <c r="I132" s="12">
        <f t="shared" si="26"/>
        <v>0</v>
      </c>
      <c r="J132" s="16">
        <f t="shared" si="46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6"/>
        <v>0</v>
      </c>
      <c r="H133" s="16">
        <f t="shared" si="46"/>
        <v>0</v>
      </c>
      <c r="I133" s="12">
        <f t="shared" si="26"/>
        <v>0</v>
      </c>
      <c r="J133" s="16">
        <f t="shared" si="46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6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0</v>
      </c>
      <c r="H135" s="154">
        <f t="shared" ref="H135:K137" si="47">H136</f>
        <v>239.3</v>
      </c>
      <c r="I135" s="185">
        <f t="shared" si="26"/>
        <v>239.3</v>
      </c>
      <c r="J135" s="154">
        <f t="shared" si="47"/>
        <v>0</v>
      </c>
      <c r="K135" s="154">
        <f t="shared" si="47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0</v>
      </c>
      <c r="H136" s="154">
        <f t="shared" si="47"/>
        <v>239.3</v>
      </c>
      <c r="I136" s="185">
        <f t="shared" si="26"/>
        <v>239.3</v>
      </c>
      <c r="J136" s="154">
        <f t="shared" si="47"/>
        <v>0</v>
      </c>
      <c r="K136" s="154">
        <f t="shared" si="47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0</v>
      </c>
      <c r="H137" s="154">
        <f t="shared" si="47"/>
        <v>239.3</v>
      </c>
      <c r="I137" s="185">
        <f t="shared" si="26"/>
        <v>239.3</v>
      </c>
      <c r="J137" s="154">
        <f t="shared" si="47"/>
        <v>0</v>
      </c>
      <c r="K137" s="154">
        <f t="shared" si="47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/>
      <c r="H138" s="199">
        <f>'[4]Поправки февраль'!$I$117</f>
        <v>239.3</v>
      </c>
      <c r="I138" s="194">
        <f t="shared" si="26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8">G140+G143</f>
        <v>314.39999999999998</v>
      </c>
      <c r="H139" s="16">
        <f t="shared" ref="H139" si="49">H140+H143</f>
        <v>0</v>
      </c>
      <c r="I139" s="12">
        <f t="shared" si="26"/>
        <v>314.39999999999998</v>
      </c>
      <c r="J139" s="16">
        <f t="shared" si="48"/>
        <v>303.89999999999998</v>
      </c>
      <c r="K139" s="16">
        <f t="shared" si="48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50">G141</f>
        <v>314.39999999999998</v>
      </c>
      <c r="H140" s="16">
        <f t="shared" si="50"/>
        <v>0</v>
      </c>
      <c r="I140" s="12">
        <f t="shared" si="26"/>
        <v>314.39999999999998</v>
      </c>
      <c r="J140" s="16">
        <f t="shared" si="50"/>
        <v>303.89999999999998</v>
      </c>
      <c r="K140" s="16">
        <f t="shared" si="50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50"/>
        <v>314.39999999999998</v>
      </c>
      <c r="H141" s="16">
        <f t="shared" si="50"/>
        <v>0</v>
      </c>
      <c r="I141" s="12">
        <f t="shared" si="26"/>
        <v>314.39999999999998</v>
      </c>
      <c r="J141" s="16">
        <f t="shared" si="50"/>
        <v>303.89999999999998</v>
      </c>
      <c r="K141" s="16">
        <f t="shared" si="50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6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51">G144</f>
        <v>0</v>
      </c>
      <c r="H143" s="16">
        <f t="shared" si="51"/>
        <v>0</v>
      </c>
      <c r="I143" s="12">
        <f t="shared" si="26"/>
        <v>0</v>
      </c>
      <c r="J143" s="16">
        <f t="shared" si="51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51"/>
        <v>0</v>
      </c>
      <c r="H144" s="16">
        <f t="shared" si="51"/>
        <v>0</v>
      </c>
      <c r="I144" s="12">
        <f t="shared" si="26"/>
        <v>0</v>
      </c>
      <c r="J144" s="16">
        <f t="shared" si="51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6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52">G147</f>
        <v>0</v>
      </c>
      <c r="H146" s="16">
        <f t="shared" si="52"/>
        <v>0</v>
      </c>
      <c r="I146" s="12">
        <f t="shared" si="26"/>
        <v>0</v>
      </c>
      <c r="J146" s="16">
        <f t="shared" si="52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52"/>
        <v>0</v>
      </c>
      <c r="H147" s="16">
        <f t="shared" si="52"/>
        <v>0</v>
      </c>
      <c r="I147" s="12">
        <f t="shared" si="26"/>
        <v>0</v>
      </c>
      <c r="J147" s="16">
        <f t="shared" si="52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52"/>
        <v>0</v>
      </c>
      <c r="H148" s="16">
        <f t="shared" si="52"/>
        <v>0</v>
      </c>
      <c r="I148" s="12">
        <f t="shared" si="26"/>
        <v>0</v>
      </c>
      <c r="J148" s="16">
        <f t="shared" si="52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53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5077</v>
      </c>
      <c r="H150" s="16">
        <f>H151+H154+H157+H160</f>
        <v>746.4</v>
      </c>
      <c r="I150" s="12">
        <f t="shared" si="53"/>
        <v>5823.4</v>
      </c>
      <c r="J150" s="16">
        <f t="shared" ref="J150:K150" si="54">J151+J154+J157+J160</f>
        <v>4383</v>
      </c>
      <c r="K150" s="16">
        <f t="shared" si="54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55">G152</f>
        <v>2977</v>
      </c>
      <c r="H151" s="16">
        <f t="shared" si="55"/>
        <v>17</v>
      </c>
      <c r="I151" s="12">
        <f t="shared" si="53"/>
        <v>2994</v>
      </c>
      <c r="J151" s="16">
        <f t="shared" si="55"/>
        <v>2620</v>
      </c>
      <c r="K151" s="16">
        <f t="shared" si="55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55"/>
        <v>2977</v>
      </c>
      <c r="H152" s="16">
        <f t="shared" si="55"/>
        <v>17</v>
      </c>
      <c r="I152" s="12">
        <f t="shared" si="53"/>
        <v>2994</v>
      </c>
      <c r="J152" s="16">
        <f t="shared" si="55"/>
        <v>2620</v>
      </c>
      <c r="K152" s="16">
        <f t="shared" si="55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f>'[3]Бюджет 2025 г 2 чтение'!$H$133</f>
        <v>2977</v>
      </c>
      <c r="H153" s="64">
        <f>'[4]Поправки февраль'!$I$137</f>
        <v>17</v>
      </c>
      <c r="I153" s="12">
        <f t="shared" si="53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53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53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53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6">G158</f>
        <v>2050</v>
      </c>
      <c r="H157" s="16">
        <f t="shared" si="56"/>
        <v>729.4</v>
      </c>
      <c r="I157" s="12">
        <f t="shared" si="53"/>
        <v>2779.4</v>
      </c>
      <c r="J157" s="16">
        <f t="shared" si="56"/>
        <v>1763</v>
      </c>
      <c r="K157" s="16">
        <f t="shared" si="56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6"/>
        <v>2050</v>
      </c>
      <c r="H158" s="16">
        <f t="shared" si="56"/>
        <v>729.4</v>
      </c>
      <c r="I158" s="12">
        <f t="shared" si="53"/>
        <v>2779.4</v>
      </c>
      <c r="J158" s="16">
        <f t="shared" si="56"/>
        <v>1763</v>
      </c>
      <c r="K158" s="16">
        <f t="shared" si="56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f>'[1]Бюджет 2025 г 1 чтение'!$H$136</f>
        <v>2050</v>
      </c>
      <c r="H159" s="64">
        <f>'[4]Поправки февраль'!$I$140</f>
        <v>729.4</v>
      </c>
      <c r="I159" s="12">
        <f t="shared" si="53"/>
        <v>2779.4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7">G161+G163</f>
        <v>50</v>
      </c>
      <c r="H160" s="16">
        <f t="shared" ref="H160" si="58">H161+H163</f>
        <v>0</v>
      </c>
      <c r="I160" s="12">
        <f t="shared" si="53"/>
        <v>50</v>
      </c>
      <c r="J160" s="16">
        <f t="shared" si="57"/>
        <v>0</v>
      </c>
      <c r="K160" s="16">
        <f t="shared" si="57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9">G162</f>
        <v>25</v>
      </c>
      <c r="H161" s="16">
        <f t="shared" si="59"/>
        <v>0</v>
      </c>
      <c r="I161" s="12">
        <f t="shared" si="53"/>
        <v>25</v>
      </c>
      <c r="J161" s="16">
        <f t="shared" si="59"/>
        <v>0</v>
      </c>
      <c r="K161" s="16">
        <f t="shared" si="59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53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60">G164</f>
        <v>25</v>
      </c>
      <c r="H163" s="16">
        <f t="shared" si="60"/>
        <v>0</v>
      </c>
      <c r="I163" s="12">
        <f t="shared" si="53"/>
        <v>25</v>
      </c>
      <c r="J163" s="16">
        <f t="shared" si="60"/>
        <v>0</v>
      </c>
      <c r="K163" s="16">
        <f t="shared" si="60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53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61">G166+G169</f>
        <v>710</v>
      </c>
      <c r="H165" s="16">
        <f t="shared" ref="H165" si="62">H166+H169</f>
        <v>0</v>
      </c>
      <c r="I165" s="12">
        <f t="shared" si="53"/>
        <v>710</v>
      </c>
      <c r="J165" s="16">
        <f t="shared" si="61"/>
        <v>632</v>
      </c>
      <c r="K165" s="16">
        <f t="shared" si="61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63">G167</f>
        <v>700</v>
      </c>
      <c r="H166" s="16">
        <f t="shared" si="63"/>
        <v>0</v>
      </c>
      <c r="I166" s="12">
        <f t="shared" si="53"/>
        <v>700</v>
      </c>
      <c r="J166" s="16">
        <f t="shared" si="63"/>
        <v>632</v>
      </c>
      <c r="K166" s="16">
        <f t="shared" si="63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63"/>
        <v>700</v>
      </c>
      <c r="H167" s="16">
        <f t="shared" si="63"/>
        <v>0</v>
      </c>
      <c r="I167" s="12">
        <f t="shared" si="53"/>
        <v>700</v>
      </c>
      <c r="J167" s="16">
        <f t="shared" si="63"/>
        <v>632</v>
      </c>
      <c r="K167" s="16">
        <f t="shared" si="63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53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64">G170</f>
        <v>10</v>
      </c>
      <c r="H169" s="16">
        <f t="shared" si="64"/>
        <v>0</v>
      </c>
      <c r="I169" s="12">
        <f t="shared" si="53"/>
        <v>10</v>
      </c>
      <c r="J169" s="16">
        <f t="shared" si="64"/>
        <v>0</v>
      </c>
      <c r="K169" s="16">
        <f t="shared" si="64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64"/>
        <v>10</v>
      </c>
      <c r="H170" s="16">
        <f t="shared" si="64"/>
        <v>0</v>
      </c>
      <c r="I170" s="12">
        <f t="shared" si="53"/>
        <v>10</v>
      </c>
      <c r="J170" s="16">
        <f t="shared" si="64"/>
        <v>0</v>
      </c>
      <c r="K170" s="16">
        <f t="shared" si="64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53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53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65">G174</f>
        <v>860</v>
      </c>
      <c r="H173" s="16">
        <f t="shared" si="65"/>
        <v>0</v>
      </c>
      <c r="I173" s="12">
        <f t="shared" si="53"/>
        <v>860</v>
      </c>
      <c r="J173" s="16">
        <f t="shared" si="65"/>
        <v>860</v>
      </c>
      <c r="K173" s="16">
        <f t="shared" si="65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65"/>
        <v>860</v>
      </c>
      <c r="H174" s="16">
        <f t="shared" si="65"/>
        <v>0</v>
      </c>
      <c r="I174" s="12">
        <f t="shared" si="53"/>
        <v>860</v>
      </c>
      <c r="J174" s="16">
        <f t="shared" si="65"/>
        <v>860</v>
      </c>
      <c r="K174" s="16">
        <f t="shared" si="65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53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66">G177</f>
        <v>88</v>
      </c>
      <c r="H176" s="16">
        <f t="shared" si="66"/>
        <v>0</v>
      </c>
      <c r="I176" s="12">
        <f t="shared" si="53"/>
        <v>88</v>
      </c>
      <c r="J176" s="16">
        <f t="shared" si="66"/>
        <v>42.3</v>
      </c>
      <c r="K176" s="16">
        <f t="shared" si="66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66"/>
        <v>88</v>
      </c>
      <c r="H177" s="16">
        <f t="shared" si="66"/>
        <v>0</v>
      </c>
      <c r="I177" s="12">
        <f t="shared" si="53"/>
        <v>88</v>
      </c>
      <c r="J177" s="16">
        <f t="shared" si="66"/>
        <v>42.3</v>
      </c>
      <c r="K177" s="16">
        <f t="shared" si="66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53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53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53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53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53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53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53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53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53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53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53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1256.53</v>
      </c>
      <c r="H189" s="16">
        <f>H190+H193+H196</f>
        <v>20</v>
      </c>
      <c r="I189" s="12">
        <f t="shared" si="53"/>
        <v>1276.53</v>
      </c>
      <c r="J189" s="16">
        <f t="shared" ref="J189:K189" si="67">J190+J193+J196</f>
        <v>1252.53</v>
      </c>
      <c r="K189" s="16">
        <f t="shared" si="67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8">G191</f>
        <v>786.23</v>
      </c>
      <c r="H190" s="16">
        <f t="shared" si="68"/>
        <v>0</v>
      </c>
      <c r="I190" s="12">
        <f t="shared" si="53"/>
        <v>786.23</v>
      </c>
      <c r="J190" s="16">
        <f t="shared" si="68"/>
        <v>886.23</v>
      </c>
      <c r="K190" s="16">
        <f t="shared" si="68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8"/>
        <v>786.23</v>
      </c>
      <c r="H191" s="16">
        <f t="shared" si="68"/>
        <v>0</v>
      </c>
      <c r="I191" s="12">
        <f t="shared" si="53"/>
        <v>786.23</v>
      </c>
      <c r="J191" s="16">
        <f t="shared" si="68"/>
        <v>886.23</v>
      </c>
      <c r="K191" s="16">
        <f t="shared" si="68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53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9">G194</f>
        <v>460.3</v>
      </c>
      <c r="H193" s="16">
        <f t="shared" si="69"/>
        <v>20</v>
      </c>
      <c r="I193" s="12">
        <f t="shared" si="53"/>
        <v>480.3</v>
      </c>
      <c r="J193" s="16">
        <f t="shared" si="69"/>
        <v>356.3</v>
      </c>
      <c r="K193" s="16">
        <f t="shared" si="69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9"/>
        <v>460.3</v>
      </c>
      <c r="H194" s="16">
        <f t="shared" si="69"/>
        <v>20</v>
      </c>
      <c r="I194" s="12">
        <f t="shared" si="53"/>
        <v>480.3</v>
      </c>
      <c r="J194" s="16">
        <f t="shared" si="69"/>
        <v>356.3</v>
      </c>
      <c r="K194" s="16">
        <f t="shared" si="69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f>'[1]Бюджет 2025 г 1 чтение'!$H$1292</f>
        <v>460.3</v>
      </c>
      <c r="H195" s="64">
        <f>'[4]Поправки февраль'!$I$1322</f>
        <v>20</v>
      </c>
      <c r="I195" s="12">
        <f t="shared" si="53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70">G197</f>
        <v>10</v>
      </c>
      <c r="H196" s="16">
        <f t="shared" si="70"/>
        <v>0</v>
      </c>
      <c r="I196" s="12">
        <f t="shared" si="53"/>
        <v>10</v>
      </c>
      <c r="J196" s="16">
        <f t="shared" si="70"/>
        <v>10</v>
      </c>
      <c r="K196" s="16">
        <f t="shared" si="70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70"/>
        <v>10</v>
      </c>
      <c r="H197" s="16">
        <f t="shared" si="70"/>
        <v>0</v>
      </c>
      <c r="I197" s="12">
        <f t="shared" si="53"/>
        <v>10</v>
      </c>
      <c r="J197" s="16">
        <f t="shared" si="70"/>
        <v>10</v>
      </c>
      <c r="K197" s="16">
        <f t="shared" si="70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53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71">G200</f>
        <v>0</v>
      </c>
      <c r="H199" s="16">
        <f t="shared" si="71"/>
        <v>0</v>
      </c>
      <c r="I199" s="12">
        <f t="shared" si="53"/>
        <v>0</v>
      </c>
      <c r="J199" s="16">
        <f t="shared" si="71"/>
        <v>0</v>
      </c>
      <c r="K199" s="16">
        <f t="shared" si="71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71"/>
        <v>0</v>
      </c>
      <c r="H200" s="16">
        <f t="shared" si="71"/>
        <v>0</v>
      </c>
      <c r="I200" s="12">
        <f t="shared" si="53"/>
        <v>0</v>
      </c>
      <c r="J200" s="16">
        <f t="shared" si="71"/>
        <v>0</v>
      </c>
      <c r="K200" s="16">
        <f t="shared" si="71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71"/>
        <v>0</v>
      </c>
      <c r="H201" s="16">
        <f t="shared" si="71"/>
        <v>0</v>
      </c>
      <c r="I201" s="12">
        <f t="shared" si="53"/>
        <v>0</v>
      </c>
      <c r="J201" s="16">
        <f t="shared" si="71"/>
        <v>0</v>
      </c>
      <c r="K201" s="16">
        <f t="shared" si="71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53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72">G204</f>
        <v>0</v>
      </c>
      <c r="H203" s="16">
        <f t="shared" si="72"/>
        <v>0</v>
      </c>
      <c r="I203" s="12">
        <f t="shared" si="53"/>
        <v>0</v>
      </c>
      <c r="J203" s="16">
        <f t="shared" si="72"/>
        <v>0</v>
      </c>
      <c r="K203" s="16">
        <f t="shared" si="72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72"/>
        <v>0</v>
      </c>
      <c r="H204" s="16">
        <f t="shared" si="72"/>
        <v>0</v>
      </c>
      <c r="I204" s="12">
        <f t="shared" si="53"/>
        <v>0</v>
      </c>
      <c r="J204" s="16">
        <f t="shared" si="72"/>
        <v>0</v>
      </c>
      <c r="K204" s="16">
        <f t="shared" si="72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72"/>
        <v>0</v>
      </c>
      <c r="H205" s="16">
        <f t="shared" si="72"/>
        <v>0</v>
      </c>
      <c r="I205" s="12">
        <f t="shared" si="53"/>
        <v>0</v>
      </c>
      <c r="J205" s="16">
        <f t="shared" si="72"/>
        <v>0</v>
      </c>
      <c r="K205" s="16">
        <f t="shared" si="72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53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0</v>
      </c>
      <c r="I207" s="12">
        <f t="shared" si="53"/>
        <v>160</v>
      </c>
      <c r="J207" s="16">
        <f t="shared" ref="J207:K207" si="73">J208+J211</f>
        <v>156.80000000000001</v>
      </c>
      <c r="K207" s="16">
        <f t="shared" si="73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74">G209</f>
        <v>160</v>
      </c>
      <c r="H208" s="16">
        <f t="shared" si="74"/>
        <v>0</v>
      </c>
      <c r="I208" s="12">
        <f t="shared" si="53"/>
        <v>160</v>
      </c>
      <c r="J208" s="16">
        <f t="shared" si="74"/>
        <v>156.80000000000001</v>
      </c>
      <c r="K208" s="16">
        <f t="shared" si="74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74"/>
        <v>160</v>
      </c>
      <c r="H209" s="16">
        <f t="shared" si="74"/>
        <v>0</v>
      </c>
      <c r="I209" s="12">
        <f t="shared" si="53"/>
        <v>160</v>
      </c>
      <c r="J209" s="16">
        <f t="shared" si="74"/>
        <v>156.80000000000001</v>
      </c>
      <c r="K209" s="16">
        <f t="shared" si="74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'[4]Поправки февраль'!$I$1542</f>
        <v>0</v>
      </c>
      <c r="I210" s="12">
        <f t="shared" si="53"/>
        <v>160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75">G212</f>
        <v>0</v>
      </c>
      <c r="H211" s="102">
        <f t="shared" si="75"/>
        <v>0</v>
      </c>
      <c r="I211" s="12">
        <f t="shared" si="53"/>
        <v>0</v>
      </c>
      <c r="J211" s="102">
        <f t="shared" si="75"/>
        <v>0</v>
      </c>
      <c r="K211" s="102">
        <f t="shared" si="75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75"/>
        <v>0</v>
      </c>
      <c r="H212" s="102">
        <f t="shared" si="75"/>
        <v>0</v>
      </c>
      <c r="I212" s="12">
        <f t="shared" si="53"/>
        <v>0</v>
      </c>
      <c r="J212" s="102">
        <f t="shared" si="75"/>
        <v>0</v>
      </c>
      <c r="K212" s="102">
        <f t="shared" si="75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76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77">G215</f>
        <v>0</v>
      </c>
      <c r="H214" s="16">
        <f t="shared" si="77"/>
        <v>0</v>
      </c>
      <c r="I214" s="12">
        <f t="shared" si="76"/>
        <v>0</v>
      </c>
      <c r="J214" s="16">
        <f t="shared" si="77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77"/>
        <v>0</v>
      </c>
      <c r="H215" s="16">
        <f t="shared" si="77"/>
        <v>0</v>
      </c>
      <c r="I215" s="12">
        <f t="shared" si="76"/>
        <v>0</v>
      </c>
      <c r="J215" s="16">
        <f t="shared" si="77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77"/>
        <v>0</v>
      </c>
      <c r="H216" s="16">
        <f t="shared" si="77"/>
        <v>0</v>
      </c>
      <c r="I216" s="12">
        <f t="shared" si="76"/>
        <v>0</v>
      </c>
      <c r="J216" s="16">
        <f t="shared" si="77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76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8">G219+G222</f>
        <v>417.9</v>
      </c>
      <c r="H218" s="16">
        <f t="shared" ref="H218" si="79">H219+H222</f>
        <v>0</v>
      </c>
      <c r="I218" s="12">
        <f t="shared" si="76"/>
        <v>417.9</v>
      </c>
      <c r="J218" s="16">
        <f t="shared" si="78"/>
        <v>417.9</v>
      </c>
      <c r="K218" s="16">
        <f t="shared" si="78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80">G220</f>
        <v>417.9</v>
      </c>
      <c r="H219" s="16">
        <f t="shared" si="80"/>
        <v>0</v>
      </c>
      <c r="I219" s="12">
        <f t="shared" si="76"/>
        <v>417.9</v>
      </c>
      <c r="J219" s="16">
        <f t="shared" si="80"/>
        <v>417.9</v>
      </c>
      <c r="K219" s="16">
        <f t="shared" si="80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80"/>
        <v>417.9</v>
      </c>
      <c r="H220" s="16">
        <f t="shared" si="80"/>
        <v>0</v>
      </c>
      <c r="I220" s="12">
        <f t="shared" si="76"/>
        <v>417.9</v>
      </c>
      <c r="J220" s="16">
        <f t="shared" si="80"/>
        <v>417.9</v>
      </c>
      <c r="K220" s="16">
        <f t="shared" si="80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76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81">G223</f>
        <v>0</v>
      </c>
      <c r="H222" s="16">
        <f t="shared" si="81"/>
        <v>0</v>
      </c>
      <c r="I222" s="12">
        <f t="shared" si="76"/>
        <v>0</v>
      </c>
      <c r="J222" s="16">
        <f t="shared" si="81"/>
        <v>0</v>
      </c>
      <c r="K222" s="16">
        <f t="shared" si="81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81"/>
        <v>0</v>
      </c>
      <c r="H223" s="16">
        <f t="shared" si="81"/>
        <v>0</v>
      </c>
      <c r="I223" s="12">
        <f t="shared" si="76"/>
        <v>0</v>
      </c>
      <c r="J223" s="16">
        <f t="shared" si="81"/>
        <v>0</v>
      </c>
      <c r="K223" s="16">
        <f t="shared" si="81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76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82">G226+G231</f>
        <v>410.6</v>
      </c>
      <c r="H225" s="16">
        <f t="shared" ref="H225" si="83">H226+H231</f>
        <v>0</v>
      </c>
      <c r="I225" s="12">
        <f t="shared" si="76"/>
        <v>410.6</v>
      </c>
      <c r="J225" s="16">
        <f t="shared" si="82"/>
        <v>410.6</v>
      </c>
      <c r="K225" s="16">
        <f t="shared" si="82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84">G227</f>
        <v>410.6</v>
      </c>
      <c r="H226" s="16">
        <f t="shared" si="84"/>
        <v>0</v>
      </c>
      <c r="I226" s="12">
        <f t="shared" si="76"/>
        <v>410.6</v>
      </c>
      <c r="J226" s="16">
        <f t="shared" si="84"/>
        <v>410.6</v>
      </c>
      <c r="K226" s="16">
        <f t="shared" si="8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84"/>
        <v>410.6</v>
      </c>
      <c r="H227" s="16">
        <f t="shared" si="84"/>
        <v>0</v>
      </c>
      <c r="I227" s="12">
        <f t="shared" si="76"/>
        <v>410.6</v>
      </c>
      <c r="J227" s="16">
        <f t="shared" si="84"/>
        <v>410.6</v>
      </c>
      <c r="K227" s="16">
        <f t="shared" si="8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76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85">G230</f>
        <v>0</v>
      </c>
      <c r="H229" s="16">
        <f t="shared" si="85"/>
        <v>0</v>
      </c>
      <c r="I229" s="12">
        <f t="shared" si="76"/>
        <v>0</v>
      </c>
      <c r="J229" s="16">
        <f t="shared" si="85"/>
        <v>0</v>
      </c>
      <c r="K229" s="16">
        <f t="shared" si="8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85"/>
        <v>0</v>
      </c>
      <c r="H230" s="16">
        <f t="shared" si="85"/>
        <v>0</v>
      </c>
      <c r="I230" s="12">
        <f t="shared" si="76"/>
        <v>0</v>
      </c>
      <c r="J230" s="16">
        <f t="shared" si="85"/>
        <v>0</v>
      </c>
      <c r="K230" s="16">
        <f t="shared" si="8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76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86">G233+G236</f>
        <v>477.1</v>
      </c>
      <c r="H232" s="16">
        <f t="shared" ref="H232" si="87">H233+H236</f>
        <v>0</v>
      </c>
      <c r="I232" s="12">
        <f t="shared" si="76"/>
        <v>477.1</v>
      </c>
      <c r="J232" s="16">
        <f t="shared" si="86"/>
        <v>477.1</v>
      </c>
      <c r="K232" s="16">
        <f t="shared" si="8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88">G234</f>
        <v>477.1</v>
      </c>
      <c r="H233" s="16">
        <f t="shared" si="88"/>
        <v>0</v>
      </c>
      <c r="I233" s="12">
        <f t="shared" si="76"/>
        <v>477.1</v>
      </c>
      <c r="J233" s="16">
        <f t="shared" si="88"/>
        <v>477.1</v>
      </c>
      <c r="K233" s="16">
        <f t="shared" si="88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88"/>
        <v>477.1</v>
      </c>
      <c r="H234" s="16">
        <f t="shared" si="88"/>
        <v>0</v>
      </c>
      <c r="I234" s="12">
        <f t="shared" si="76"/>
        <v>477.1</v>
      </c>
      <c r="J234" s="16">
        <f t="shared" si="88"/>
        <v>477.1</v>
      </c>
      <c r="K234" s="16">
        <f t="shared" si="88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76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89">G237</f>
        <v>0</v>
      </c>
      <c r="H236" s="16">
        <f t="shared" si="89"/>
        <v>0</v>
      </c>
      <c r="I236" s="12">
        <f t="shared" si="76"/>
        <v>0</v>
      </c>
      <c r="J236" s="16">
        <f t="shared" si="89"/>
        <v>0</v>
      </c>
      <c r="K236" s="16">
        <f t="shared" si="89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89"/>
        <v>0</v>
      </c>
      <c r="H237" s="16">
        <f t="shared" si="89"/>
        <v>0</v>
      </c>
      <c r="I237" s="12">
        <f t="shared" si="76"/>
        <v>0</v>
      </c>
      <c r="J237" s="16">
        <f t="shared" si="89"/>
        <v>0</v>
      </c>
      <c r="K237" s="16">
        <f t="shared" si="89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76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90">G240</f>
        <v>10</v>
      </c>
      <c r="H239" s="26">
        <f t="shared" si="90"/>
        <v>0</v>
      </c>
      <c r="I239" s="12">
        <f t="shared" si="76"/>
        <v>10</v>
      </c>
      <c r="J239" s="26">
        <f t="shared" ref="J239:K239" si="91">J240</f>
        <v>10</v>
      </c>
      <c r="K239" s="26">
        <f t="shared" si="91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90"/>
        <v>10</v>
      </c>
      <c r="H240" s="26">
        <f t="shared" si="90"/>
        <v>0</v>
      </c>
      <c r="I240" s="12">
        <f t="shared" si="76"/>
        <v>10</v>
      </c>
      <c r="J240" s="26">
        <f t="shared" ref="J240:K241" si="92">J241</f>
        <v>10</v>
      </c>
      <c r="K240" s="26">
        <f t="shared" si="92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90"/>
        <v>10</v>
      </c>
      <c r="H241" s="26">
        <f t="shared" si="90"/>
        <v>0</v>
      </c>
      <c r="I241" s="12">
        <f t="shared" si="76"/>
        <v>10</v>
      </c>
      <c r="J241" s="26">
        <f>J242</f>
        <v>10</v>
      </c>
      <c r="K241" s="26">
        <f t="shared" si="92"/>
        <v>10</v>
      </c>
      <c r="L241" s="26">
        <f t="shared" ref="L241:N241" si="93">L242</f>
        <v>0</v>
      </c>
      <c r="M241" s="26">
        <f t="shared" si="93"/>
        <v>0</v>
      </c>
      <c r="N241" s="26">
        <f t="shared" si="93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90"/>
        <v>10</v>
      </c>
      <c r="H242" s="26">
        <f t="shared" si="90"/>
        <v>0</v>
      </c>
      <c r="I242" s="12">
        <f t="shared" si="76"/>
        <v>10</v>
      </c>
      <c r="J242" s="26">
        <f t="shared" ref="J242:K242" si="94">J243</f>
        <v>10</v>
      </c>
      <c r="K242" s="26">
        <f t="shared" si="94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76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95">G245</f>
        <v>350.5</v>
      </c>
      <c r="H244" s="19">
        <f t="shared" si="95"/>
        <v>0</v>
      </c>
      <c r="I244" s="12">
        <f t="shared" si="76"/>
        <v>350.5</v>
      </c>
      <c r="J244" s="19">
        <f t="shared" ref="J244:K244" si="96">J245</f>
        <v>0</v>
      </c>
      <c r="K244" s="19">
        <f t="shared" si="96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95"/>
        <v>350.5</v>
      </c>
      <c r="H245" s="19">
        <f t="shared" si="95"/>
        <v>0</v>
      </c>
      <c r="I245" s="12">
        <f t="shared" si="76"/>
        <v>350.5</v>
      </c>
      <c r="J245" s="19">
        <f t="shared" ref="J245:K245" si="97">J246</f>
        <v>0</v>
      </c>
      <c r="K245" s="19">
        <f t="shared" si="97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95"/>
        <v>350.5</v>
      </c>
      <c r="H246" s="19">
        <f t="shared" si="95"/>
        <v>0</v>
      </c>
      <c r="I246" s="12">
        <f t="shared" si="76"/>
        <v>350.5</v>
      </c>
      <c r="J246" s="19">
        <f t="shared" ref="J246:K246" si="98">J247</f>
        <v>0</v>
      </c>
      <c r="K246" s="19">
        <f t="shared" si="98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95"/>
        <v>350.5</v>
      </c>
      <c r="H247" s="19">
        <f t="shared" si="95"/>
        <v>0</v>
      </c>
      <c r="I247" s="12">
        <f t="shared" si="76"/>
        <v>350.5</v>
      </c>
      <c r="J247" s="19">
        <f t="shared" ref="J247:K247" si="99">J248</f>
        <v>0</v>
      </c>
      <c r="K247" s="19">
        <f t="shared" si="99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76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100">G250</f>
        <v>10</v>
      </c>
      <c r="H249" s="19">
        <f t="shared" si="100"/>
        <v>0</v>
      </c>
      <c r="I249" s="12">
        <f t="shared" si="76"/>
        <v>10</v>
      </c>
      <c r="J249" s="19">
        <f t="shared" ref="J249:K249" si="101">J250</f>
        <v>10</v>
      </c>
      <c r="K249" s="19">
        <f t="shared" si="101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100"/>
        <v>10</v>
      </c>
      <c r="H250" s="19">
        <f t="shared" si="100"/>
        <v>0</v>
      </c>
      <c r="I250" s="12">
        <f t="shared" si="76"/>
        <v>10</v>
      </c>
      <c r="J250" s="19">
        <f t="shared" ref="J250:K252" si="102">J251</f>
        <v>10</v>
      </c>
      <c r="K250" s="19">
        <f t="shared" si="102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100"/>
        <v>10</v>
      </c>
      <c r="H251" s="19">
        <f t="shared" si="100"/>
        <v>0</v>
      </c>
      <c r="I251" s="12">
        <f t="shared" si="76"/>
        <v>10</v>
      </c>
      <c r="J251" s="19">
        <f t="shared" si="102"/>
        <v>10</v>
      </c>
      <c r="K251" s="19">
        <f t="shared" si="102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100"/>
        <v>10</v>
      </c>
      <c r="H252" s="19">
        <f t="shared" si="100"/>
        <v>0</v>
      </c>
      <c r="I252" s="12">
        <f t="shared" si="76"/>
        <v>10</v>
      </c>
      <c r="J252" s="19">
        <f t="shared" si="102"/>
        <v>10</v>
      </c>
      <c r="K252" s="19">
        <f t="shared" si="102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76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103">G255</f>
        <v>104</v>
      </c>
      <c r="H254" s="64">
        <f t="shared" si="103"/>
        <v>0</v>
      </c>
      <c r="I254" s="12">
        <f t="shared" si="76"/>
        <v>104</v>
      </c>
      <c r="J254" s="64">
        <f t="shared" si="103"/>
        <v>0</v>
      </c>
      <c r="K254" s="64">
        <f t="shared" si="103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103"/>
        <v>104</v>
      </c>
      <c r="H255" s="64">
        <f t="shared" si="103"/>
        <v>0</v>
      </c>
      <c r="I255" s="12">
        <f t="shared" si="76"/>
        <v>104</v>
      </c>
      <c r="J255" s="64">
        <f t="shared" si="103"/>
        <v>0</v>
      </c>
      <c r="K255" s="64">
        <f t="shared" si="103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103"/>
        <v>104</v>
      </c>
      <c r="H256" s="64">
        <f t="shared" si="103"/>
        <v>0</v>
      </c>
      <c r="I256" s="12">
        <f t="shared" si="76"/>
        <v>104</v>
      </c>
      <c r="J256" s="64">
        <f t="shared" si="103"/>
        <v>0</v>
      </c>
      <c r="K256" s="64">
        <f t="shared" si="103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103"/>
        <v>104</v>
      </c>
      <c r="H257" s="64">
        <f t="shared" si="103"/>
        <v>0</v>
      </c>
      <c r="I257" s="12">
        <f t="shared" si="76"/>
        <v>104</v>
      </c>
      <c r="J257" s="64">
        <f t="shared" si="103"/>
        <v>0</v>
      </c>
      <c r="K257" s="64">
        <f t="shared" si="103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103"/>
        <v>104</v>
      </c>
      <c r="H258" s="64">
        <f t="shared" si="103"/>
        <v>0</v>
      </c>
      <c r="I258" s="12">
        <f t="shared" si="76"/>
        <v>104</v>
      </c>
      <c r="J258" s="64">
        <f t="shared" si="103"/>
        <v>0</v>
      </c>
      <c r="K258" s="64">
        <f t="shared" si="103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'[4]Поправки февраль'!$I$195</f>
        <v>0</v>
      </c>
      <c r="I259" s="12">
        <f t="shared" si="76"/>
        <v>104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76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104">G262</f>
        <v>0</v>
      </c>
      <c r="H261" s="64">
        <f t="shared" si="104"/>
        <v>0</v>
      </c>
      <c r="I261" s="12">
        <f t="shared" si="76"/>
        <v>0</v>
      </c>
      <c r="J261" s="64">
        <f t="shared" ref="J261:K264" si="105">J262</f>
        <v>0</v>
      </c>
      <c r="K261" s="64">
        <f t="shared" si="105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104"/>
        <v>0</v>
      </c>
      <c r="H262" s="64">
        <f t="shared" si="104"/>
        <v>0</v>
      </c>
      <c r="I262" s="12">
        <f t="shared" si="76"/>
        <v>0</v>
      </c>
      <c r="J262" s="64">
        <f t="shared" si="105"/>
        <v>0</v>
      </c>
      <c r="K262" s="64">
        <f t="shared" si="105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104"/>
        <v>0</v>
      </c>
      <c r="H263" s="64">
        <f t="shared" si="104"/>
        <v>0</v>
      </c>
      <c r="I263" s="12">
        <f t="shared" si="76"/>
        <v>0</v>
      </c>
      <c r="J263" s="64">
        <f t="shared" si="105"/>
        <v>0</v>
      </c>
      <c r="K263" s="64">
        <f t="shared" si="105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104"/>
        <v>0</v>
      </c>
      <c r="H264" s="64">
        <f t="shared" si="104"/>
        <v>0</v>
      </c>
      <c r="I264" s="12">
        <f t="shared" si="76"/>
        <v>0</v>
      </c>
      <c r="J264" s="64">
        <f t="shared" si="105"/>
        <v>0</v>
      </c>
      <c r="K264" s="64">
        <f t="shared" si="105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76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106">G267</f>
        <v>10</v>
      </c>
      <c r="H266" s="64">
        <f t="shared" si="106"/>
        <v>0</v>
      </c>
      <c r="I266" s="12">
        <f t="shared" si="76"/>
        <v>10</v>
      </c>
      <c r="J266" s="64">
        <f t="shared" si="106"/>
        <v>0</v>
      </c>
      <c r="K266" s="64">
        <f t="shared" si="106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106"/>
        <v>10</v>
      </c>
      <c r="H267" s="64">
        <f t="shared" si="106"/>
        <v>0</v>
      </c>
      <c r="I267" s="12">
        <f t="shared" si="76"/>
        <v>10</v>
      </c>
      <c r="J267" s="64">
        <f t="shared" si="106"/>
        <v>0</v>
      </c>
      <c r="K267" s="64">
        <f t="shared" si="106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106"/>
        <v>10</v>
      </c>
      <c r="H268" s="64">
        <f t="shared" si="106"/>
        <v>0</v>
      </c>
      <c r="I268" s="12">
        <f t="shared" si="76"/>
        <v>10</v>
      </c>
      <c r="J268" s="64">
        <f t="shared" si="106"/>
        <v>0</v>
      </c>
      <c r="K268" s="64">
        <f t="shared" si="106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106"/>
        <v>10</v>
      </c>
      <c r="H269" s="64">
        <f t="shared" si="106"/>
        <v>0</v>
      </c>
      <c r="I269" s="12">
        <f t="shared" si="76"/>
        <v>10</v>
      </c>
      <c r="J269" s="64">
        <f t="shared" si="106"/>
        <v>0</v>
      </c>
      <c r="K269" s="64">
        <f t="shared" si="106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76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107">G272</f>
        <v>2</v>
      </c>
      <c r="H271" s="64">
        <f t="shared" si="107"/>
        <v>0</v>
      </c>
      <c r="I271" s="12">
        <f t="shared" si="76"/>
        <v>2</v>
      </c>
      <c r="J271" s="64">
        <f t="shared" si="107"/>
        <v>4</v>
      </c>
      <c r="K271" s="64">
        <f t="shared" si="107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107"/>
        <v>2</v>
      </c>
      <c r="H272" s="64">
        <f t="shared" si="107"/>
        <v>0</v>
      </c>
      <c r="I272" s="12">
        <f t="shared" si="76"/>
        <v>2</v>
      </c>
      <c r="J272" s="64">
        <f t="shared" si="107"/>
        <v>4</v>
      </c>
      <c r="K272" s="64">
        <f t="shared" si="107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107"/>
        <v>2</v>
      </c>
      <c r="H273" s="64">
        <f t="shared" si="107"/>
        <v>0</v>
      </c>
      <c r="I273" s="12">
        <f t="shared" si="76"/>
        <v>2</v>
      </c>
      <c r="J273" s="64">
        <f t="shared" si="107"/>
        <v>4</v>
      </c>
      <c r="K273" s="64">
        <f t="shared" si="107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107"/>
        <v>2</v>
      </c>
      <c r="H274" s="64">
        <f t="shared" si="107"/>
        <v>0</v>
      </c>
      <c r="I274" s="12">
        <f t="shared" si="76"/>
        <v>2</v>
      </c>
      <c r="J274" s="64">
        <f t="shared" si="107"/>
        <v>4</v>
      </c>
      <c r="K274" s="64">
        <f t="shared" si="107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76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108">G277</f>
        <v>1</v>
      </c>
      <c r="H276" s="64">
        <f t="shared" si="108"/>
        <v>0</v>
      </c>
      <c r="I276" s="12">
        <f t="shared" si="76"/>
        <v>1</v>
      </c>
      <c r="J276" s="64">
        <f t="shared" ref="J276:K279" si="109">J277</f>
        <v>1</v>
      </c>
      <c r="K276" s="64">
        <f t="shared" si="109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108"/>
        <v>1</v>
      </c>
      <c r="H277" s="64">
        <f t="shared" si="108"/>
        <v>0</v>
      </c>
      <c r="I277" s="12">
        <f t="shared" ref="I277:I340" si="110">G277+H277</f>
        <v>1</v>
      </c>
      <c r="J277" s="64">
        <f t="shared" si="109"/>
        <v>1</v>
      </c>
      <c r="K277" s="64">
        <f t="shared" si="109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108"/>
        <v>1</v>
      </c>
      <c r="H278" s="64">
        <f t="shared" si="108"/>
        <v>0</v>
      </c>
      <c r="I278" s="12">
        <f t="shared" si="110"/>
        <v>1</v>
      </c>
      <c r="J278" s="64">
        <f t="shared" si="109"/>
        <v>1</v>
      </c>
      <c r="K278" s="64">
        <f t="shared" si="109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108"/>
        <v>1</v>
      </c>
      <c r="H279" s="64">
        <f t="shared" si="108"/>
        <v>0</v>
      </c>
      <c r="I279" s="12">
        <f t="shared" si="110"/>
        <v>1</v>
      </c>
      <c r="J279" s="64">
        <f t="shared" si="109"/>
        <v>1</v>
      </c>
      <c r="K279" s="64">
        <f t="shared" si="109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110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111">G282</f>
        <v>1</v>
      </c>
      <c r="H281" s="64">
        <f t="shared" si="111"/>
        <v>0</v>
      </c>
      <c r="I281" s="12">
        <f t="shared" si="110"/>
        <v>1</v>
      </c>
      <c r="J281" s="64">
        <f t="shared" ref="J281:K284" si="112">J282</f>
        <v>1</v>
      </c>
      <c r="K281" s="64">
        <f t="shared" si="112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111"/>
        <v>1</v>
      </c>
      <c r="H282" s="64">
        <f t="shared" si="111"/>
        <v>0</v>
      </c>
      <c r="I282" s="12">
        <f t="shared" si="110"/>
        <v>1</v>
      </c>
      <c r="J282" s="64">
        <f t="shared" si="112"/>
        <v>1</v>
      </c>
      <c r="K282" s="64">
        <f t="shared" si="112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111"/>
        <v>1</v>
      </c>
      <c r="H283" s="64">
        <f t="shared" si="111"/>
        <v>0</v>
      </c>
      <c r="I283" s="12">
        <f t="shared" si="110"/>
        <v>1</v>
      </c>
      <c r="J283" s="64">
        <f t="shared" si="112"/>
        <v>1</v>
      </c>
      <c r="K283" s="64">
        <f t="shared" si="112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111"/>
        <v>1</v>
      </c>
      <c r="H284" s="64">
        <f t="shared" si="111"/>
        <v>0</v>
      </c>
      <c r="I284" s="12">
        <f t="shared" si="110"/>
        <v>1</v>
      </c>
      <c r="J284" s="64">
        <f t="shared" si="112"/>
        <v>1</v>
      </c>
      <c r="K284" s="64">
        <f t="shared" si="112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110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113">G288</f>
        <v>1507.4</v>
      </c>
      <c r="H286" s="15">
        <f t="shared" ref="H286" si="114">H288</f>
        <v>0</v>
      </c>
      <c r="I286" s="12">
        <f t="shared" si="110"/>
        <v>1507.4</v>
      </c>
      <c r="J286" s="15">
        <f t="shared" si="113"/>
        <v>1646.2</v>
      </c>
      <c r="K286" s="15">
        <f t="shared" si="113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115">G294+G299</f>
        <v>1507.4</v>
      </c>
      <c r="H287" s="15">
        <f t="shared" ref="H287" si="116">H294+H299</f>
        <v>0</v>
      </c>
      <c r="I287" s="12">
        <f t="shared" si="110"/>
        <v>1507.4</v>
      </c>
      <c r="J287" s="15">
        <f t="shared" si="115"/>
        <v>1646.2</v>
      </c>
      <c r="K287" s="15">
        <f t="shared" si="115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117">G289+G295</f>
        <v>1507.4</v>
      </c>
      <c r="H288" s="15">
        <f t="shared" ref="H288" si="118">H289+H295</f>
        <v>0</v>
      </c>
      <c r="I288" s="12">
        <f t="shared" si="110"/>
        <v>1507.4</v>
      </c>
      <c r="J288" s="15">
        <f t="shared" si="117"/>
        <v>1646.2</v>
      </c>
      <c r="K288" s="15">
        <f t="shared" si="117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119">G290</f>
        <v>0</v>
      </c>
      <c r="H289" s="15">
        <f t="shared" si="119"/>
        <v>0</v>
      </c>
      <c r="I289" s="12">
        <f t="shared" si="110"/>
        <v>0</v>
      </c>
      <c r="J289" s="15">
        <f t="shared" si="11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119"/>
        <v>0</v>
      </c>
      <c r="H290" s="16">
        <f t="shared" si="119"/>
        <v>0</v>
      </c>
      <c r="I290" s="12">
        <f t="shared" si="110"/>
        <v>0</v>
      </c>
      <c r="J290" s="16">
        <f t="shared" si="11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119"/>
        <v>0</v>
      </c>
      <c r="H291" s="16">
        <f t="shared" si="119"/>
        <v>0</v>
      </c>
      <c r="I291" s="12">
        <f t="shared" si="110"/>
        <v>0</v>
      </c>
      <c r="J291" s="16">
        <f t="shared" si="11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110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110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110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20">G296</f>
        <v>1507.4</v>
      </c>
      <c r="H295" s="16">
        <f t="shared" si="120"/>
        <v>0</v>
      </c>
      <c r="I295" s="12">
        <f t="shared" si="110"/>
        <v>1507.4</v>
      </c>
      <c r="J295" s="16">
        <f t="shared" si="120"/>
        <v>1646.2</v>
      </c>
      <c r="K295" s="16">
        <f t="shared" si="12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110"/>
        <v>1507.4</v>
      </c>
      <c r="J296" s="16">
        <f t="shared" si="120"/>
        <v>1646.2</v>
      </c>
      <c r="K296" s="16">
        <f t="shared" si="12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20"/>
        <v>1507.4</v>
      </c>
      <c r="H297" s="16">
        <f t="shared" si="120"/>
        <v>0</v>
      </c>
      <c r="I297" s="12">
        <f t="shared" si="110"/>
        <v>1507.4</v>
      </c>
      <c r="J297" s="16">
        <f t="shared" si="120"/>
        <v>1646.2</v>
      </c>
      <c r="K297" s="16">
        <f t="shared" si="12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20"/>
        <v>1507.4</v>
      </c>
      <c r="H298" s="16">
        <f t="shared" si="120"/>
        <v>0</v>
      </c>
      <c r="I298" s="12">
        <f t="shared" si="110"/>
        <v>1507.4</v>
      </c>
      <c r="J298" s="16">
        <f t="shared" si="120"/>
        <v>1646.2</v>
      </c>
      <c r="K298" s="16">
        <f t="shared" si="12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110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21">G303</f>
        <v>2580.1999999999998</v>
      </c>
      <c r="H300" s="15">
        <f t="shared" si="121"/>
        <v>0</v>
      </c>
      <c r="I300" s="12">
        <f t="shared" si="110"/>
        <v>2580.1999999999998</v>
      </c>
      <c r="J300" s="15">
        <f t="shared" si="121"/>
        <v>2302.5</v>
      </c>
      <c r="K300" s="15">
        <f t="shared" si="12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110"/>
        <v>2580.1999999999998</v>
      </c>
      <c r="J301" s="16">
        <f t="shared" ref="J301:K301" si="122">J308+J313+J326+J329+J332+J321+J316+J336+J339</f>
        <v>2302.5</v>
      </c>
      <c r="K301" s="16">
        <f t="shared" si="122"/>
        <v>2130</v>
      </c>
    </row>
    <row r="302" spans="1:1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110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23">G304+G309+G322+G317</f>
        <v>2580.1999999999998</v>
      </c>
      <c r="H303" s="16">
        <f t="shared" ref="H303" si="124">H304+H309+H322+H317</f>
        <v>0</v>
      </c>
      <c r="I303" s="12">
        <f t="shared" si="110"/>
        <v>2580.1999999999998</v>
      </c>
      <c r="J303" s="16">
        <f t="shared" si="123"/>
        <v>2302.5</v>
      </c>
      <c r="K303" s="16">
        <f t="shared" si="12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25">G305</f>
        <v>0</v>
      </c>
      <c r="H304" s="16">
        <f t="shared" si="125"/>
        <v>0</v>
      </c>
      <c r="I304" s="12">
        <f t="shared" si="110"/>
        <v>0</v>
      </c>
      <c r="J304" s="16">
        <f t="shared" si="125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25"/>
        <v>0</v>
      </c>
      <c r="H305" s="16">
        <f t="shared" si="125"/>
        <v>0</v>
      </c>
      <c r="I305" s="12">
        <f t="shared" si="110"/>
        <v>0</v>
      </c>
      <c r="J305" s="16">
        <f t="shared" si="125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25"/>
        <v>0</v>
      </c>
      <c r="H306" s="16">
        <f t="shared" si="125"/>
        <v>0</v>
      </c>
      <c r="I306" s="12">
        <f t="shared" si="110"/>
        <v>0</v>
      </c>
      <c r="J306" s="16">
        <f t="shared" si="125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25"/>
        <v>0</v>
      </c>
      <c r="H307" s="16">
        <f t="shared" si="125"/>
        <v>0</v>
      </c>
      <c r="I307" s="12">
        <f t="shared" si="110"/>
        <v>0</v>
      </c>
      <c r="J307" s="16">
        <f t="shared" si="125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110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26">G310</f>
        <v>0</v>
      </c>
      <c r="H309" s="16">
        <f t="shared" si="126"/>
        <v>0</v>
      </c>
      <c r="I309" s="12">
        <f t="shared" si="110"/>
        <v>0</v>
      </c>
      <c r="J309" s="16">
        <f t="shared" si="126"/>
        <v>0</v>
      </c>
      <c r="K309" s="16">
        <f t="shared" si="126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27">G311+G314</f>
        <v>0</v>
      </c>
      <c r="H310" s="36">
        <f t="shared" ref="H310" si="128">H311+H314</f>
        <v>0</v>
      </c>
      <c r="I310" s="12">
        <f t="shared" si="110"/>
        <v>0</v>
      </c>
      <c r="J310" s="36">
        <f t="shared" si="127"/>
        <v>0</v>
      </c>
      <c r="K310" s="36">
        <f t="shared" si="127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29">G312</f>
        <v>0</v>
      </c>
      <c r="H311" s="16">
        <f t="shared" si="129"/>
        <v>0</v>
      </c>
      <c r="I311" s="12">
        <f t="shared" si="110"/>
        <v>0</v>
      </c>
      <c r="J311" s="16">
        <f t="shared" si="129"/>
        <v>0</v>
      </c>
      <c r="K311" s="16">
        <f t="shared" si="129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29"/>
        <v>0</v>
      </c>
      <c r="H312" s="16">
        <f t="shared" si="129"/>
        <v>0</v>
      </c>
      <c r="I312" s="12">
        <f t="shared" si="110"/>
        <v>0</v>
      </c>
      <c r="J312" s="16">
        <f t="shared" si="129"/>
        <v>0</v>
      </c>
      <c r="K312" s="16">
        <f t="shared" si="129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110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30">G315</f>
        <v>0</v>
      </c>
      <c r="H314" s="16">
        <f t="shared" si="130"/>
        <v>0</v>
      </c>
      <c r="I314" s="12">
        <f t="shared" si="110"/>
        <v>0</v>
      </c>
      <c r="J314" s="16">
        <f t="shared" si="130"/>
        <v>0</v>
      </c>
      <c r="K314" s="16">
        <f t="shared" si="130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30"/>
        <v>0</v>
      </c>
      <c r="H315" s="16">
        <f t="shared" si="130"/>
        <v>0</v>
      </c>
      <c r="I315" s="12">
        <f t="shared" si="110"/>
        <v>0</v>
      </c>
      <c r="J315" s="16">
        <f t="shared" si="130"/>
        <v>0</v>
      </c>
      <c r="K315" s="16">
        <f t="shared" si="130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110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110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31">G319</f>
        <v>0</v>
      </c>
      <c r="H318" s="16">
        <f t="shared" si="131"/>
        <v>0</v>
      </c>
      <c r="I318" s="12">
        <f t="shared" si="110"/>
        <v>0</v>
      </c>
      <c r="J318" s="16">
        <f t="shared" si="131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31"/>
        <v>0</v>
      </c>
      <c r="H319" s="16">
        <f t="shared" si="131"/>
        <v>0</v>
      </c>
      <c r="I319" s="12">
        <f t="shared" si="110"/>
        <v>0</v>
      </c>
      <c r="J319" s="16">
        <f t="shared" si="131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31"/>
        <v>0</v>
      </c>
      <c r="H320" s="16">
        <f t="shared" si="131"/>
        <v>0</v>
      </c>
      <c r="I320" s="12">
        <f t="shared" si="110"/>
        <v>0</v>
      </c>
      <c r="J320" s="16">
        <f t="shared" si="131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110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110"/>
        <v>2580.1999999999998</v>
      </c>
      <c r="J322" s="16">
        <f t="shared" ref="J322:K322" si="132">J323+J333</f>
        <v>2302.5</v>
      </c>
      <c r="K322" s="16">
        <f t="shared" si="132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33">G324+G327+G330</f>
        <v>2490.1999999999998</v>
      </c>
      <c r="H323" s="16">
        <f t="shared" ref="H323" si="134">H324+H327+H330</f>
        <v>0</v>
      </c>
      <c r="I323" s="12">
        <f t="shared" si="110"/>
        <v>2490.1999999999998</v>
      </c>
      <c r="J323" s="16">
        <f t="shared" si="133"/>
        <v>2272.5</v>
      </c>
      <c r="K323" s="16">
        <f t="shared" si="133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35">G325</f>
        <v>2280</v>
      </c>
      <c r="H324" s="16">
        <f t="shared" si="135"/>
        <v>0</v>
      </c>
      <c r="I324" s="12">
        <f t="shared" si="110"/>
        <v>2280</v>
      </c>
      <c r="J324" s="16">
        <f t="shared" si="135"/>
        <v>2072.5</v>
      </c>
      <c r="K324" s="16">
        <f t="shared" si="135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35"/>
        <v>2280</v>
      </c>
      <c r="H325" s="16">
        <f t="shared" si="135"/>
        <v>0</v>
      </c>
      <c r="I325" s="12">
        <f t="shared" si="110"/>
        <v>2280</v>
      </c>
      <c r="J325" s="16">
        <f t="shared" si="135"/>
        <v>2072.5</v>
      </c>
      <c r="K325" s="16">
        <f t="shared" si="135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110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36">G328</f>
        <v>205.2</v>
      </c>
      <c r="H327" s="16">
        <f t="shared" si="136"/>
        <v>0</v>
      </c>
      <c r="I327" s="12">
        <f t="shared" si="110"/>
        <v>205.2</v>
      </c>
      <c r="J327" s="16">
        <f>J328</f>
        <v>200</v>
      </c>
      <c r="K327" s="16">
        <f t="shared" ref="K327" si="137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36"/>
        <v>205.2</v>
      </c>
      <c r="H328" s="16">
        <f t="shared" si="136"/>
        <v>0</v>
      </c>
      <c r="I328" s="12">
        <f t="shared" si="110"/>
        <v>205.2</v>
      </c>
      <c r="J328" s="16">
        <f t="shared" si="136"/>
        <v>200</v>
      </c>
      <c r="K328" s="16">
        <f t="shared" si="136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110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38">G331</f>
        <v>5</v>
      </c>
      <c r="H330" s="16">
        <f t="shared" si="138"/>
        <v>0</v>
      </c>
      <c r="I330" s="12">
        <f t="shared" si="110"/>
        <v>5</v>
      </c>
      <c r="J330" s="16">
        <f t="shared" si="138"/>
        <v>0</v>
      </c>
      <c r="K330" s="16">
        <f t="shared" si="138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38"/>
        <v>5</v>
      </c>
      <c r="H331" s="16">
        <f t="shared" si="138"/>
        <v>0</v>
      </c>
      <c r="I331" s="12">
        <f t="shared" si="110"/>
        <v>5</v>
      </c>
      <c r="J331" s="16">
        <f t="shared" si="138"/>
        <v>0</v>
      </c>
      <c r="K331" s="16">
        <f t="shared" si="138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110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39">G337+G334</f>
        <v>90</v>
      </c>
      <c r="H333" s="16">
        <f t="shared" ref="H333" si="140">H337+H334</f>
        <v>0</v>
      </c>
      <c r="I333" s="12">
        <f t="shared" si="110"/>
        <v>90</v>
      </c>
      <c r="J333" s="16">
        <f t="shared" si="139"/>
        <v>30</v>
      </c>
      <c r="K333" s="16">
        <f t="shared" si="139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41">G335</f>
        <v>30</v>
      </c>
      <c r="H334" s="16">
        <f t="shared" si="141"/>
        <v>0</v>
      </c>
      <c r="I334" s="12">
        <f t="shared" si="110"/>
        <v>30</v>
      </c>
      <c r="J334" s="16">
        <f t="shared" si="141"/>
        <v>30</v>
      </c>
      <c r="K334" s="16">
        <f t="shared" si="141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41"/>
        <v>30</v>
      </c>
      <c r="H335" s="16">
        <f t="shared" si="141"/>
        <v>0</v>
      </c>
      <c r="I335" s="12">
        <f t="shared" si="110"/>
        <v>30</v>
      </c>
      <c r="J335" s="16">
        <f t="shared" si="141"/>
        <v>30</v>
      </c>
      <c r="K335" s="16">
        <f t="shared" si="141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110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42">G338</f>
        <v>60</v>
      </c>
      <c r="H337" s="16">
        <f t="shared" si="142"/>
        <v>0</v>
      </c>
      <c r="I337" s="12">
        <f t="shared" si="110"/>
        <v>60</v>
      </c>
      <c r="J337" s="16">
        <f t="shared" si="142"/>
        <v>0</v>
      </c>
      <c r="K337" s="16">
        <f t="shared" si="142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42"/>
        <v>60</v>
      </c>
      <c r="H338" s="16">
        <f t="shared" si="142"/>
        <v>0</v>
      </c>
      <c r="I338" s="12">
        <f t="shared" si="110"/>
        <v>60</v>
      </c>
      <c r="J338" s="16">
        <f t="shared" si="142"/>
        <v>0</v>
      </c>
      <c r="K338" s="16">
        <f t="shared" si="142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110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43">G341+G342+G343</f>
        <v>30333</v>
      </c>
      <c r="H340" s="15">
        <f t="shared" ref="H340" si="144">H341+H342+H343</f>
        <v>100</v>
      </c>
      <c r="I340" s="12">
        <f t="shared" si="110"/>
        <v>30433</v>
      </c>
      <c r="J340" s="15">
        <f t="shared" si="143"/>
        <v>28666.3</v>
      </c>
      <c r="K340" s="15">
        <f>K341+K342+K343</f>
        <v>33346.300000000003</v>
      </c>
      <c r="L340" s="109">
        <f>G344+G350+G358+G364+G445</f>
        <v>30332.999999999996</v>
      </c>
      <c r="M340" s="109">
        <f t="shared" ref="M340:N340" si="145">J344+J350+J358+J364+J445</f>
        <v>28666.3</v>
      </c>
      <c r="N340" s="109">
        <f t="shared" si="145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0</v>
      </c>
      <c r="I341" s="12">
        <f t="shared" ref="I341:I408" si="146">G341+H341</f>
        <v>18442</v>
      </c>
      <c r="J341" s="15">
        <f t="shared" ref="J341:K341" si="147">J363+J381+J393+J397+J411+J451+J456+J384+J369+J406+J354+J357+J416+J419+J423+J440+J444+J427</f>
        <v>18310</v>
      </c>
      <c r="K341" s="15">
        <f t="shared" si="147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11891</v>
      </c>
      <c r="H342" s="15">
        <f>H401++H349+H431+H389</f>
        <v>100</v>
      </c>
      <c r="I342" s="12">
        <f t="shared" si="146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46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46"/>
        <v>356.3</v>
      </c>
      <c r="J344" s="15">
        <f t="shared" ref="G344:K348" si="148">J345</f>
        <v>356.3</v>
      </c>
      <c r="K344" s="15">
        <f t="shared" si="148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48"/>
        <v>356.3</v>
      </c>
      <c r="H345" s="16">
        <f t="shared" si="148"/>
        <v>0</v>
      </c>
      <c r="I345" s="12">
        <f t="shared" si="146"/>
        <v>356.3</v>
      </c>
      <c r="J345" s="16">
        <f t="shared" si="148"/>
        <v>356.3</v>
      </c>
      <c r="K345" s="16">
        <f t="shared" si="148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ref="G346:H348" si="149">G347</f>
        <v>356.3</v>
      </c>
      <c r="H346" s="130">
        <f t="shared" si="149"/>
        <v>0</v>
      </c>
      <c r="I346" s="12">
        <f t="shared" si="146"/>
        <v>356.3</v>
      </c>
      <c r="J346" s="130">
        <f t="shared" si="148"/>
        <v>356.3</v>
      </c>
      <c r="K346" s="130">
        <f t="shared" si="148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49"/>
        <v>356.3</v>
      </c>
      <c r="H347" s="130">
        <f t="shared" si="149"/>
        <v>0</v>
      </c>
      <c r="I347" s="12">
        <f t="shared" si="146"/>
        <v>356.3</v>
      </c>
      <c r="J347" s="130">
        <f t="shared" si="148"/>
        <v>356.3</v>
      </c>
      <c r="K347" s="130">
        <f t="shared" si="148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49"/>
        <v>356.3</v>
      </c>
      <c r="H348" s="130">
        <f t="shared" si="149"/>
        <v>0</v>
      </c>
      <c r="I348" s="12">
        <f t="shared" si="146"/>
        <v>356.3</v>
      </c>
      <c r="J348" s="130">
        <f t="shared" si="148"/>
        <v>356.3</v>
      </c>
      <c r="K348" s="130">
        <f t="shared" si="148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46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0</v>
      </c>
      <c r="I350" s="12">
        <f t="shared" si="146"/>
        <v>79</v>
      </c>
      <c r="J350" s="19">
        <f t="shared" ref="J350:K353" si="150">J351</f>
        <v>79</v>
      </c>
      <c r="K350" s="19">
        <f t="shared" si="150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0</v>
      </c>
      <c r="I351" s="12">
        <f t="shared" si="146"/>
        <v>79</v>
      </c>
      <c r="J351" s="19">
        <f t="shared" ref="J351:K351" si="151">J352+J355</f>
        <v>79</v>
      </c>
      <c r="K351" s="19">
        <f t="shared" si="151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0</v>
      </c>
      <c r="I352" s="12">
        <f t="shared" si="146"/>
        <v>79</v>
      </c>
      <c r="J352" s="19">
        <f t="shared" si="150"/>
        <v>79</v>
      </c>
      <c r="K352" s="19">
        <f t="shared" si="150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0</v>
      </c>
      <c r="I353" s="12">
        <f t="shared" si="146"/>
        <v>79</v>
      </c>
      <c r="J353" s="19">
        <f t="shared" si="150"/>
        <v>79</v>
      </c>
      <c r="K353" s="19">
        <f t="shared" si="150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'[4]Поправки февраль'!$I$1551</f>
        <v>0</v>
      </c>
      <c r="I354" s="12">
        <f t="shared" si="146"/>
        <v>79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46"/>
        <v>0</v>
      </c>
      <c r="J355" s="19">
        <f t="shared" ref="J355:K356" si="152">J356</f>
        <v>0</v>
      </c>
      <c r="K355" s="19">
        <f t="shared" si="152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46"/>
        <v>0</v>
      </c>
      <c r="J356" s="19">
        <f t="shared" si="152"/>
        <v>0</v>
      </c>
      <c r="K356" s="19">
        <f t="shared" si="152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46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53">G359</f>
        <v>3250</v>
      </c>
      <c r="H358" s="15">
        <f t="shared" si="153"/>
        <v>0</v>
      </c>
      <c r="I358" s="12">
        <f t="shared" si="146"/>
        <v>3250</v>
      </c>
      <c r="J358" s="15">
        <f t="shared" si="153"/>
        <v>2500</v>
      </c>
      <c r="K358" s="15">
        <f t="shared" si="153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53"/>
        <v>3250</v>
      </c>
      <c r="H359" s="16">
        <f t="shared" si="153"/>
        <v>0</v>
      </c>
      <c r="I359" s="12">
        <f t="shared" si="146"/>
        <v>3250</v>
      </c>
      <c r="J359" s="16">
        <f t="shared" si="153"/>
        <v>2500</v>
      </c>
      <c r="K359" s="16">
        <f t="shared" si="153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53"/>
        <v>3250</v>
      </c>
      <c r="H360" s="16">
        <f t="shared" si="153"/>
        <v>0</v>
      </c>
      <c r="I360" s="12">
        <f t="shared" si="146"/>
        <v>3250</v>
      </c>
      <c r="J360" s="16">
        <f t="shared" si="153"/>
        <v>2500</v>
      </c>
      <c r="K360" s="16">
        <f t="shared" si="153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53"/>
        <v>3250</v>
      </c>
      <c r="H361" s="16">
        <f t="shared" si="153"/>
        <v>0</v>
      </c>
      <c r="I361" s="12">
        <f t="shared" si="146"/>
        <v>3250</v>
      </c>
      <c r="J361" s="16">
        <f t="shared" si="153"/>
        <v>2500</v>
      </c>
      <c r="K361" s="16">
        <f t="shared" si="153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53"/>
        <v>3250</v>
      </c>
      <c r="H362" s="16">
        <f t="shared" si="153"/>
        <v>0</v>
      </c>
      <c r="I362" s="12">
        <f t="shared" si="146"/>
        <v>3250</v>
      </c>
      <c r="J362" s="16">
        <f t="shared" si="153"/>
        <v>2500</v>
      </c>
      <c r="K362" s="16">
        <f t="shared" si="153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'[4]Поправки февраль'!$I$283</f>
        <v>0</v>
      </c>
      <c r="I363" s="12">
        <f t="shared" si="146"/>
        <v>3250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26542.699999999997</v>
      </c>
      <c r="H364" s="15">
        <f>H376+H365+H412</f>
        <v>100</v>
      </c>
      <c r="I364" s="12">
        <f t="shared" si="146"/>
        <v>26642.699999999997</v>
      </c>
      <c r="J364" s="15">
        <f t="shared" ref="J364:K364" si="154">J376+J365+J412</f>
        <v>25626</v>
      </c>
      <c r="K364" s="15">
        <f t="shared" si="154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55">G366</f>
        <v>0</v>
      </c>
      <c r="H365" s="15">
        <f t="shared" si="155"/>
        <v>0</v>
      </c>
      <c r="I365" s="12">
        <f t="shared" si="146"/>
        <v>0</v>
      </c>
      <c r="J365" s="15">
        <f t="shared" si="155"/>
        <v>0</v>
      </c>
      <c r="K365" s="15">
        <f t="shared" si="155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55"/>
        <v>0</v>
      </c>
      <c r="H366" s="16">
        <f t="shared" si="155"/>
        <v>0</v>
      </c>
      <c r="I366" s="12">
        <f t="shared" si="146"/>
        <v>0</v>
      </c>
      <c r="J366" s="16">
        <f t="shared" si="155"/>
        <v>0</v>
      </c>
      <c r="K366" s="16">
        <f t="shared" si="155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55"/>
        <v>0</v>
      </c>
      <c r="H367" s="16">
        <f t="shared" si="155"/>
        <v>0</v>
      </c>
      <c r="I367" s="12">
        <f t="shared" si="146"/>
        <v>0</v>
      </c>
      <c r="J367" s="16">
        <f t="shared" si="155"/>
        <v>0</v>
      </c>
      <c r="K367" s="16">
        <f t="shared" si="155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55"/>
        <v>0</v>
      </c>
      <c r="H368" s="16">
        <f t="shared" si="155"/>
        <v>0</v>
      </c>
      <c r="I368" s="12">
        <f t="shared" si="146"/>
        <v>0</v>
      </c>
      <c r="J368" s="16">
        <f t="shared" si="155"/>
        <v>0</v>
      </c>
      <c r="K368" s="16">
        <f t="shared" si="155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46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56">G371</f>
        <v>0</v>
      </c>
      <c r="H370" s="16">
        <f t="shared" si="156"/>
        <v>0</v>
      </c>
      <c r="I370" s="12">
        <f t="shared" si="146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56"/>
        <v>0</v>
      </c>
      <c r="H371" s="16">
        <f t="shared" si="156"/>
        <v>0</v>
      </c>
      <c r="I371" s="12">
        <f t="shared" si="146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56"/>
        <v>0</v>
      </c>
      <c r="H372" s="16">
        <f t="shared" si="156"/>
        <v>0</v>
      </c>
      <c r="I372" s="12">
        <f t="shared" si="146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56"/>
        <v>0</v>
      </c>
      <c r="H373" s="16">
        <f t="shared" si="156"/>
        <v>0</v>
      </c>
      <c r="I373" s="12">
        <f t="shared" si="146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56"/>
        <v>0</v>
      </c>
      <c r="H374" s="16">
        <f t="shared" si="156"/>
        <v>0</v>
      </c>
      <c r="I374" s="12">
        <f t="shared" si="146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46"/>
        <v>0</v>
      </c>
      <c r="J375" s="20" t="e">
        <f>E375+#REF!</f>
        <v>#REF!</v>
      </c>
      <c r="K375" s="26"/>
    </row>
    <row r="376" spans="1:11" ht="84">
      <c r="A376" s="13" t="s">
        <v>516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26242.699999999997</v>
      </c>
      <c r="H376" s="15">
        <f>H377+H385+H407</f>
        <v>100</v>
      </c>
      <c r="I376" s="12">
        <f t="shared" si="146"/>
        <v>26342.699999999997</v>
      </c>
      <c r="J376" s="15">
        <f t="shared" ref="J376:K376" si="157">J377+J385+J407</f>
        <v>25326</v>
      </c>
      <c r="K376" s="15">
        <f t="shared" si="157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0</v>
      </c>
      <c r="I377" s="12">
        <f t="shared" si="146"/>
        <v>8518.1</v>
      </c>
      <c r="J377" s="16">
        <f t="shared" ref="J377:K377" si="158">J378</f>
        <v>7081</v>
      </c>
      <c r="K377" s="16">
        <f t="shared" si="158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0</v>
      </c>
      <c r="I378" s="12">
        <f t="shared" si="146"/>
        <v>8518.1</v>
      </c>
      <c r="J378" s="16">
        <f t="shared" ref="J378:K378" si="159">J379+J382</f>
        <v>7081</v>
      </c>
      <c r="K378" s="16">
        <f t="shared" si="159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60">G380</f>
        <v>2881.1</v>
      </c>
      <c r="H379" s="16">
        <f t="shared" si="160"/>
        <v>0</v>
      </c>
      <c r="I379" s="12">
        <f t="shared" si="146"/>
        <v>2881.1</v>
      </c>
      <c r="J379" s="16">
        <f t="shared" si="160"/>
        <v>3000</v>
      </c>
      <c r="K379" s="16">
        <f t="shared" si="160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60"/>
        <v>2881.1</v>
      </c>
      <c r="H380" s="16">
        <f t="shared" si="160"/>
        <v>0</v>
      </c>
      <c r="I380" s="12">
        <f t="shared" si="146"/>
        <v>2881.1</v>
      </c>
      <c r="J380" s="16">
        <f t="shared" si="160"/>
        <v>3000</v>
      </c>
      <c r="K380" s="16">
        <f t="shared" si="160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'[4]Поправки февраль'!$I$318</f>
        <v>0</v>
      </c>
      <c r="I381" s="12">
        <f t="shared" si="146"/>
        <v>2881.1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61">G383</f>
        <v>5637</v>
      </c>
      <c r="H382" s="16">
        <f t="shared" si="161"/>
        <v>0</v>
      </c>
      <c r="I382" s="12">
        <f t="shared" si="146"/>
        <v>5637</v>
      </c>
      <c r="J382" s="16">
        <f t="shared" si="161"/>
        <v>4081</v>
      </c>
      <c r="K382" s="16">
        <f t="shared" si="161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61"/>
        <v>5637</v>
      </c>
      <c r="H383" s="16">
        <f t="shared" si="161"/>
        <v>0</v>
      </c>
      <c r="I383" s="12">
        <f t="shared" si="146"/>
        <v>5637</v>
      </c>
      <c r="J383" s="16">
        <f t="shared" si="161"/>
        <v>4081</v>
      </c>
      <c r="K383" s="16">
        <f t="shared" si="161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46"/>
        <v>5637</v>
      </c>
      <c r="J384" s="26">
        <f>'[1]Бюджет 2025 г 1 чтение'!$I$616</f>
        <v>4081</v>
      </c>
      <c r="K384" s="26">
        <v>4081</v>
      </c>
    </row>
    <row r="385" spans="1:11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17324.599999999999</v>
      </c>
      <c r="H385" s="16">
        <f>H390+H394+H398+H402+H386</f>
        <v>100</v>
      </c>
      <c r="I385" s="12">
        <f t="shared" si="146"/>
        <v>17424.599999999999</v>
      </c>
      <c r="J385" s="16">
        <f>J390+J394+J398+J402+J386</f>
        <v>17845</v>
      </c>
      <c r="K385" s="16">
        <f>K390+K394+K398+K402+K386</f>
        <v>23025</v>
      </c>
    </row>
    <row r="386" spans="1:11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0</v>
      </c>
      <c r="H386" s="155">
        <f>H387</f>
        <v>100</v>
      </c>
      <c r="I386" s="185">
        <f t="shared" si="146"/>
        <v>100</v>
      </c>
      <c r="J386" s="155">
        <f t="shared" ref="J386:K388" si="162">J387</f>
        <v>0</v>
      </c>
      <c r="K386" s="155">
        <f t="shared" si="162"/>
        <v>0</v>
      </c>
    </row>
    <row r="387" spans="1:11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0</v>
      </c>
      <c r="H387" s="155">
        <f t="shared" ref="H387:H388" si="163">H388</f>
        <v>100</v>
      </c>
      <c r="I387" s="185">
        <f t="shared" si="146"/>
        <v>100</v>
      </c>
      <c r="J387" s="155">
        <f t="shared" si="162"/>
        <v>0</v>
      </c>
      <c r="K387" s="155">
        <f t="shared" si="162"/>
        <v>0</v>
      </c>
    </row>
    <row r="388" spans="1:11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0</v>
      </c>
      <c r="H388" s="155">
        <f t="shared" si="163"/>
        <v>100</v>
      </c>
      <c r="I388" s="185">
        <f t="shared" si="146"/>
        <v>100</v>
      </c>
      <c r="J388" s="155">
        <f t="shared" si="162"/>
        <v>0</v>
      </c>
      <c r="K388" s="155">
        <f t="shared" si="162"/>
        <v>0</v>
      </c>
    </row>
    <row r="389" spans="1:11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/>
      <c r="H389" s="155">
        <f>'[4]Поправки февраль'!$I$323</f>
        <v>100</v>
      </c>
      <c r="I389" s="185">
        <f t="shared" si="146"/>
        <v>100</v>
      </c>
      <c r="J389" s="155"/>
      <c r="K389" s="155"/>
    </row>
    <row r="390" spans="1:11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0</v>
      </c>
      <c r="I390" s="185">
        <f t="shared" si="146"/>
        <v>5673.4</v>
      </c>
      <c r="J390" s="155">
        <f t="shared" ref="G390:K392" si="164">J391</f>
        <v>7774.3</v>
      </c>
      <c r="K390" s="155">
        <f t="shared" si="164"/>
        <v>12954.3</v>
      </c>
    </row>
    <row r="391" spans="1:11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64"/>
        <v>5673.4</v>
      </c>
      <c r="H391" s="155">
        <f t="shared" si="164"/>
        <v>0</v>
      </c>
      <c r="I391" s="185">
        <f t="shared" si="146"/>
        <v>5673.4</v>
      </c>
      <c r="J391" s="155">
        <f t="shared" si="164"/>
        <v>7774.3</v>
      </c>
      <c r="K391" s="155">
        <f t="shared" si="164"/>
        <v>12954.3</v>
      </c>
    </row>
    <row r="392" spans="1:11" ht="21.75" customHeight="1">
      <c r="A392" s="68" t="s">
        <v>155</v>
      </c>
      <c r="B392" s="30" t="s">
        <v>146</v>
      </c>
      <c r="C392" s="30" t="s">
        <v>152</v>
      </c>
      <c r="D392" s="26">
        <v>6100282130</v>
      </c>
      <c r="E392" s="30" t="s">
        <v>53</v>
      </c>
      <c r="F392" s="30"/>
      <c r="G392" s="16">
        <f t="shared" si="164"/>
        <v>5673.4</v>
      </c>
      <c r="H392" s="16">
        <f t="shared" si="164"/>
        <v>0</v>
      </c>
      <c r="I392" s="12">
        <f t="shared" si="146"/>
        <v>5673.4</v>
      </c>
      <c r="J392" s="16">
        <f t="shared" si="164"/>
        <v>7774.3</v>
      </c>
      <c r="K392" s="16">
        <f t="shared" si="164"/>
        <v>12954.3</v>
      </c>
    </row>
    <row r="393" spans="1:11">
      <c r="A393" s="44" t="s">
        <v>81</v>
      </c>
      <c r="B393" s="30" t="s">
        <v>146</v>
      </c>
      <c r="C393" s="30" t="s">
        <v>152</v>
      </c>
      <c r="D393" s="26">
        <v>6100282130</v>
      </c>
      <c r="E393" s="30" t="s">
        <v>53</v>
      </c>
      <c r="F393" s="30" t="s">
        <v>17</v>
      </c>
      <c r="G393" s="149">
        <f>'[3]Бюджет 2025 г 2 чтение'!$H$319</f>
        <v>5673.4</v>
      </c>
      <c r="H393" s="149">
        <f>'[4]Поправки февраль'!$I$327</f>
        <v>0</v>
      </c>
      <c r="I393" s="12">
        <f t="shared" si="146"/>
        <v>5673.4</v>
      </c>
      <c r="J393" s="26">
        <f>'[3]Бюджет 2025 г 2 чтение'!$I$318</f>
        <v>7774.3</v>
      </c>
      <c r="K393" s="26">
        <f>'[3]Бюджет 2025 г 2 чтение'!$J$319</f>
        <v>12954.3</v>
      </c>
    </row>
    <row r="394" spans="1:11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65">G395</f>
        <v>116.5</v>
      </c>
      <c r="H394" s="16">
        <f t="shared" si="165"/>
        <v>0</v>
      </c>
      <c r="I394" s="12">
        <f t="shared" si="146"/>
        <v>116.5</v>
      </c>
      <c r="J394" s="16">
        <f t="shared" si="165"/>
        <v>70.7</v>
      </c>
      <c r="K394" s="16">
        <f t="shared" si="165"/>
        <v>70.7</v>
      </c>
    </row>
    <row r="395" spans="1:11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65"/>
        <v>116.5</v>
      </c>
      <c r="H395" s="16">
        <f t="shared" si="165"/>
        <v>0</v>
      </c>
      <c r="I395" s="12">
        <f t="shared" si="146"/>
        <v>116.5</v>
      </c>
      <c r="J395" s="16">
        <f t="shared" si="165"/>
        <v>70.7</v>
      </c>
      <c r="K395" s="16">
        <f t="shared" si="165"/>
        <v>70.7</v>
      </c>
    </row>
    <row r="396" spans="1:11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65"/>
        <v>116.5</v>
      </c>
      <c r="H396" s="16">
        <f t="shared" si="165"/>
        <v>0</v>
      </c>
      <c r="I396" s="12">
        <f t="shared" si="146"/>
        <v>116.5</v>
      </c>
      <c r="J396" s="16">
        <f t="shared" si="165"/>
        <v>70.7</v>
      </c>
      <c r="K396" s="16">
        <f t="shared" si="165"/>
        <v>70.7</v>
      </c>
    </row>
    <row r="397" spans="1:11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46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1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66">G399</f>
        <v>11534.7</v>
      </c>
      <c r="H398" s="16">
        <f t="shared" si="166"/>
        <v>0</v>
      </c>
      <c r="I398" s="12">
        <f t="shared" si="146"/>
        <v>11534.7</v>
      </c>
      <c r="J398" s="16">
        <f t="shared" si="166"/>
        <v>10000</v>
      </c>
      <c r="K398" s="16">
        <f t="shared" si="166"/>
        <v>10000</v>
      </c>
    </row>
    <row r="399" spans="1:11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66"/>
        <v>11534.7</v>
      </c>
      <c r="H399" s="16">
        <f t="shared" si="166"/>
        <v>0</v>
      </c>
      <c r="I399" s="12">
        <f t="shared" si="146"/>
        <v>11534.7</v>
      </c>
      <c r="J399" s="16">
        <f t="shared" si="166"/>
        <v>10000</v>
      </c>
      <c r="K399" s="16">
        <f t="shared" si="166"/>
        <v>10000</v>
      </c>
    </row>
    <row r="400" spans="1:11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66"/>
        <v>11534.7</v>
      </c>
      <c r="H400" s="16">
        <f t="shared" si="166"/>
        <v>0</v>
      </c>
      <c r="I400" s="12">
        <f t="shared" si="146"/>
        <v>11534.7</v>
      </c>
      <c r="J400" s="16">
        <f t="shared" si="166"/>
        <v>10000</v>
      </c>
      <c r="K400" s="16">
        <f t="shared" si="166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46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67">G403</f>
        <v>0</v>
      </c>
      <c r="H402" s="16">
        <f t="shared" si="167"/>
        <v>0</v>
      </c>
      <c r="I402" s="12">
        <f t="shared" si="146"/>
        <v>0</v>
      </c>
      <c r="J402" s="16">
        <f t="shared" si="167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67"/>
        <v>0</v>
      </c>
      <c r="H403" s="16">
        <f t="shared" si="167"/>
        <v>0</v>
      </c>
      <c r="I403" s="12">
        <f t="shared" si="146"/>
        <v>0</v>
      </c>
      <c r="J403" s="16">
        <f t="shared" si="167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67"/>
        <v>0</v>
      </c>
      <c r="H404" s="16">
        <f t="shared" si="167"/>
        <v>0</v>
      </c>
      <c r="I404" s="12">
        <f t="shared" si="146"/>
        <v>0</v>
      </c>
      <c r="J404" s="16">
        <f t="shared" si="167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67"/>
        <v>0</v>
      </c>
      <c r="H405" s="16">
        <f t="shared" si="167"/>
        <v>0</v>
      </c>
      <c r="I405" s="12">
        <f t="shared" si="146"/>
        <v>0</v>
      </c>
      <c r="J405" s="16">
        <f t="shared" si="167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46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68">G408</f>
        <v>400</v>
      </c>
      <c r="H407" s="16">
        <f t="shared" si="168"/>
        <v>0</v>
      </c>
      <c r="I407" s="12">
        <f t="shared" si="146"/>
        <v>400</v>
      </c>
      <c r="J407" s="16">
        <f t="shared" si="168"/>
        <v>400</v>
      </c>
      <c r="K407" s="16">
        <f t="shared" si="168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68"/>
        <v>400</v>
      </c>
      <c r="H408" s="16">
        <f t="shared" si="168"/>
        <v>0</v>
      </c>
      <c r="I408" s="12">
        <f t="shared" si="146"/>
        <v>400</v>
      </c>
      <c r="J408" s="16">
        <f t="shared" si="168"/>
        <v>400</v>
      </c>
      <c r="K408" s="16">
        <f t="shared" si="168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68"/>
        <v>400</v>
      </c>
      <c r="H409" s="16">
        <f t="shared" si="168"/>
        <v>0</v>
      </c>
      <c r="I409" s="12">
        <f t="shared" ref="I409:I472" si="169">G409+H409</f>
        <v>400</v>
      </c>
      <c r="J409" s="16">
        <f t="shared" si="168"/>
        <v>400</v>
      </c>
      <c r="K409" s="16">
        <f t="shared" si="168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68"/>
        <v>400</v>
      </c>
      <c r="H410" s="16">
        <f t="shared" si="168"/>
        <v>0</v>
      </c>
      <c r="I410" s="12">
        <f t="shared" si="169"/>
        <v>400</v>
      </c>
      <c r="J410" s="16">
        <f t="shared" si="168"/>
        <v>400</v>
      </c>
      <c r="K410" s="16">
        <f t="shared" si="168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69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69"/>
        <v>300</v>
      </c>
      <c r="J412" s="16">
        <f>J413+J420+J437+J441+J424+J428</f>
        <v>300</v>
      </c>
      <c r="K412" s="16">
        <f t="shared" ref="K412" si="170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69"/>
        <v>0</v>
      </c>
      <c r="J413" s="16">
        <f>J414+J417</f>
        <v>0</v>
      </c>
      <c r="K413" s="16">
        <f t="shared" ref="K413" si="171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72">G415+G418</f>
        <v>0</v>
      </c>
      <c r="H414" s="16">
        <f t="shared" si="172"/>
        <v>0</v>
      </c>
      <c r="I414" s="12">
        <f t="shared" si="169"/>
        <v>0</v>
      </c>
      <c r="J414" s="16">
        <f t="shared" ref="J414:K415" si="173">J415</f>
        <v>0</v>
      </c>
      <c r="K414" s="16">
        <f t="shared" si="173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72"/>
        <v>0</v>
      </c>
      <c r="H415" s="16">
        <f t="shared" si="172"/>
        <v>0</v>
      </c>
      <c r="I415" s="12">
        <f t="shared" si="169"/>
        <v>0</v>
      </c>
      <c r="J415" s="16">
        <f t="shared" si="173"/>
        <v>0</v>
      </c>
      <c r="K415" s="16">
        <f t="shared" si="173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69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69"/>
        <v>0</v>
      </c>
      <c r="J417" s="16">
        <f t="shared" ref="J417:K418" si="174">J418</f>
        <v>0</v>
      </c>
      <c r="K417" s="16">
        <f t="shared" si="174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69"/>
        <v>0</v>
      </c>
      <c r="J418" s="16">
        <f t="shared" si="174"/>
        <v>0</v>
      </c>
      <c r="K418" s="16">
        <f t="shared" si="174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69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75">G421</f>
        <v>0</v>
      </c>
      <c r="H420" s="16">
        <f t="shared" si="175"/>
        <v>0</v>
      </c>
      <c r="I420" s="12">
        <f t="shared" si="169"/>
        <v>0</v>
      </c>
      <c r="J420" s="16">
        <f t="shared" ref="J420:K422" si="176">J421</f>
        <v>0</v>
      </c>
      <c r="K420" s="16">
        <f t="shared" si="176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75"/>
        <v>0</v>
      </c>
      <c r="H421" s="16">
        <f t="shared" si="175"/>
        <v>0</v>
      </c>
      <c r="I421" s="12">
        <f t="shared" si="169"/>
        <v>0</v>
      </c>
      <c r="J421" s="16">
        <f t="shared" si="176"/>
        <v>0</v>
      </c>
      <c r="K421" s="16">
        <f t="shared" si="176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75"/>
        <v>0</v>
      </c>
      <c r="H422" s="16">
        <f t="shared" si="175"/>
        <v>0</v>
      </c>
      <c r="I422" s="12">
        <f t="shared" si="169"/>
        <v>0</v>
      </c>
      <c r="J422" s="16">
        <f t="shared" si="176"/>
        <v>0</v>
      </c>
      <c r="K422" s="16">
        <f t="shared" si="176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69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77">G425</f>
        <v>0</v>
      </c>
      <c r="H424" s="16">
        <f t="shared" si="177"/>
        <v>0</v>
      </c>
      <c r="I424" s="12">
        <f t="shared" si="169"/>
        <v>0</v>
      </c>
      <c r="J424" s="16">
        <f t="shared" ref="J424:K426" si="178">J425</f>
        <v>0</v>
      </c>
      <c r="K424" s="16">
        <f t="shared" si="178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77"/>
        <v>0</v>
      </c>
      <c r="H425" s="16">
        <f t="shared" si="177"/>
        <v>0</v>
      </c>
      <c r="I425" s="12">
        <f t="shared" si="169"/>
        <v>0</v>
      </c>
      <c r="J425" s="16">
        <f t="shared" si="178"/>
        <v>0</v>
      </c>
      <c r="K425" s="16">
        <f t="shared" si="178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77"/>
        <v>0</v>
      </c>
      <c r="H426" s="16">
        <f t="shared" si="177"/>
        <v>0</v>
      </c>
      <c r="I426" s="12">
        <f t="shared" si="169"/>
        <v>0</v>
      </c>
      <c r="J426" s="16">
        <f t="shared" si="178"/>
        <v>0</v>
      </c>
      <c r="K426" s="16">
        <f t="shared" si="178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69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79">G429</f>
        <v>0</v>
      </c>
      <c r="H428" s="16">
        <f t="shared" si="179"/>
        <v>0</v>
      </c>
      <c r="I428" s="12">
        <f t="shared" si="169"/>
        <v>0</v>
      </c>
      <c r="J428" s="16">
        <f t="shared" ref="J428:K430" si="180">J429</f>
        <v>0</v>
      </c>
      <c r="K428" s="16">
        <f t="shared" si="180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79"/>
        <v>0</v>
      </c>
      <c r="H429" s="16">
        <f t="shared" si="179"/>
        <v>0</v>
      </c>
      <c r="I429" s="12">
        <f t="shared" si="169"/>
        <v>0</v>
      </c>
      <c r="J429" s="16">
        <f t="shared" si="180"/>
        <v>0</v>
      </c>
      <c r="K429" s="16">
        <f t="shared" si="180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79"/>
        <v>0</v>
      </c>
      <c r="H430" s="16">
        <f t="shared" si="179"/>
        <v>0</v>
      </c>
      <c r="I430" s="12">
        <f t="shared" si="169"/>
        <v>0</v>
      </c>
      <c r="J430" s="16">
        <f t="shared" si="180"/>
        <v>0</v>
      </c>
      <c r="K430" s="16">
        <f t="shared" si="180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69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81">G433</f>
        <v>0</v>
      </c>
      <c r="H432" s="16">
        <f t="shared" si="181"/>
        <v>0</v>
      </c>
      <c r="I432" s="12">
        <f t="shared" si="169"/>
        <v>0</v>
      </c>
      <c r="J432" s="16">
        <f t="shared" ref="J432:K435" si="182">J433</f>
        <v>0</v>
      </c>
      <c r="K432" s="16">
        <f t="shared" si="182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81"/>
        <v>0</v>
      </c>
      <c r="H433" s="16">
        <f t="shared" si="181"/>
        <v>0</v>
      </c>
      <c r="I433" s="12">
        <f t="shared" si="169"/>
        <v>0</v>
      </c>
      <c r="J433" s="16">
        <f t="shared" si="182"/>
        <v>0</v>
      </c>
      <c r="K433" s="16">
        <f t="shared" si="182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81"/>
        <v>0</v>
      </c>
      <c r="H434" s="16">
        <f t="shared" si="181"/>
        <v>0</v>
      </c>
      <c r="I434" s="12">
        <f t="shared" si="169"/>
        <v>0</v>
      </c>
      <c r="J434" s="16">
        <f t="shared" si="182"/>
        <v>0</v>
      </c>
      <c r="K434" s="16">
        <f t="shared" si="182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81"/>
        <v>0</v>
      </c>
      <c r="H435" s="16">
        <f t="shared" si="181"/>
        <v>0</v>
      </c>
      <c r="I435" s="12">
        <f t="shared" si="169"/>
        <v>0</v>
      </c>
      <c r="J435" s="16">
        <f t="shared" si="182"/>
        <v>0</v>
      </c>
      <c r="K435" s="16">
        <f t="shared" si="182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69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69"/>
        <v>0</v>
      </c>
      <c r="J437" s="16">
        <f t="shared" ref="J437:K439" si="183">J438</f>
        <v>0</v>
      </c>
      <c r="K437" s="16">
        <f t="shared" si="183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84">G439</f>
        <v>0</v>
      </c>
      <c r="H438" s="16">
        <f t="shared" si="184"/>
        <v>0</v>
      </c>
      <c r="I438" s="12">
        <f t="shared" si="169"/>
        <v>0</v>
      </c>
      <c r="J438" s="16">
        <f t="shared" si="183"/>
        <v>0</v>
      </c>
      <c r="K438" s="16">
        <f t="shared" si="183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84"/>
        <v>0</v>
      </c>
      <c r="H439" s="16">
        <f t="shared" si="184"/>
        <v>0</v>
      </c>
      <c r="I439" s="12">
        <f t="shared" si="169"/>
        <v>0</v>
      </c>
      <c r="J439" s="16">
        <f t="shared" si="183"/>
        <v>0</v>
      </c>
      <c r="K439" s="16">
        <f t="shared" si="183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69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85">G442</f>
        <v>300</v>
      </c>
      <c r="H441" s="16">
        <f t="shared" si="185"/>
        <v>0</v>
      </c>
      <c r="I441" s="12">
        <f t="shared" si="169"/>
        <v>300</v>
      </c>
      <c r="J441" s="16">
        <f t="shared" ref="J441:K443" si="186">J442</f>
        <v>300</v>
      </c>
      <c r="K441" s="16">
        <f t="shared" si="186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85"/>
        <v>300</v>
      </c>
      <c r="H442" s="16">
        <f t="shared" si="185"/>
        <v>0</v>
      </c>
      <c r="I442" s="12">
        <f t="shared" si="169"/>
        <v>300</v>
      </c>
      <c r="J442" s="16">
        <f t="shared" si="186"/>
        <v>300</v>
      </c>
      <c r="K442" s="16">
        <f t="shared" si="186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85"/>
        <v>300</v>
      </c>
      <c r="H443" s="16">
        <f t="shared" si="185"/>
        <v>0</v>
      </c>
      <c r="I443" s="12">
        <f t="shared" si="169"/>
        <v>300</v>
      </c>
      <c r="J443" s="16">
        <f t="shared" si="186"/>
        <v>300</v>
      </c>
      <c r="K443" s="16">
        <f t="shared" si="186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69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87">G446+G452</f>
        <v>105</v>
      </c>
      <c r="H445" s="15">
        <f t="shared" ref="H445" si="188">H446+H452</f>
        <v>0</v>
      </c>
      <c r="I445" s="12">
        <f t="shared" si="169"/>
        <v>105</v>
      </c>
      <c r="J445" s="15">
        <f t="shared" si="187"/>
        <v>105</v>
      </c>
      <c r="K445" s="15">
        <f t="shared" si="187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69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89">G448</f>
        <v>0</v>
      </c>
      <c r="H447" s="16">
        <f t="shared" si="189"/>
        <v>0</v>
      </c>
      <c r="I447" s="12">
        <f t="shared" si="169"/>
        <v>0</v>
      </c>
      <c r="J447" s="16">
        <f t="shared" si="189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89"/>
        <v>0</v>
      </c>
      <c r="H448" s="16">
        <f t="shared" si="189"/>
        <v>0</v>
      </c>
      <c r="I448" s="12">
        <f t="shared" si="169"/>
        <v>0</v>
      </c>
      <c r="J448" s="16">
        <f t="shared" si="189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89"/>
        <v>0</v>
      </c>
      <c r="H449" s="36">
        <f t="shared" si="189"/>
        <v>0</v>
      </c>
      <c r="I449" s="12">
        <f t="shared" si="169"/>
        <v>0</v>
      </c>
      <c r="J449" s="36">
        <f t="shared" si="189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89"/>
        <v>0</v>
      </c>
      <c r="H450" s="36">
        <f t="shared" si="189"/>
        <v>0</v>
      </c>
      <c r="I450" s="12">
        <f t="shared" si="169"/>
        <v>0</v>
      </c>
      <c r="J450" s="36">
        <f t="shared" si="189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69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90">G453+G457</f>
        <v>105</v>
      </c>
      <c r="H452" s="16">
        <f t="shared" ref="H452" si="191">H453+H457</f>
        <v>0</v>
      </c>
      <c r="I452" s="12">
        <f t="shared" si="169"/>
        <v>105</v>
      </c>
      <c r="J452" s="16">
        <f t="shared" si="190"/>
        <v>105</v>
      </c>
      <c r="K452" s="16">
        <f t="shared" si="190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92">G454</f>
        <v>105</v>
      </c>
      <c r="H453" s="16">
        <f t="shared" si="192"/>
        <v>0</v>
      </c>
      <c r="I453" s="12">
        <f t="shared" si="169"/>
        <v>105</v>
      </c>
      <c r="J453" s="16">
        <f t="shared" si="192"/>
        <v>105</v>
      </c>
      <c r="K453" s="16">
        <f t="shared" si="192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92"/>
        <v>105</v>
      </c>
      <c r="H454" s="16">
        <f t="shared" si="192"/>
        <v>0</v>
      </c>
      <c r="I454" s="12">
        <f t="shared" si="169"/>
        <v>105</v>
      </c>
      <c r="J454" s="16">
        <f t="shared" si="192"/>
        <v>105</v>
      </c>
      <c r="K454" s="16">
        <f t="shared" si="192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92"/>
        <v>105</v>
      </c>
      <c r="H455" s="16">
        <f t="shared" si="192"/>
        <v>0</v>
      </c>
      <c r="I455" s="12">
        <f t="shared" si="169"/>
        <v>105</v>
      </c>
      <c r="J455" s="16">
        <f t="shared" si="192"/>
        <v>105</v>
      </c>
      <c r="K455" s="16">
        <f t="shared" si="192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'[4]Поправки февраль'!$I$1568</f>
        <v>0</v>
      </c>
      <c r="I456" s="12">
        <f t="shared" si="169"/>
        <v>105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93">G458</f>
        <v>0</v>
      </c>
      <c r="H457" s="16">
        <f t="shared" si="193"/>
        <v>0</v>
      </c>
      <c r="I457" s="12">
        <f t="shared" si="169"/>
        <v>0</v>
      </c>
      <c r="J457" s="16">
        <f t="shared" si="193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93"/>
        <v>0</v>
      </c>
      <c r="H458" s="16">
        <f t="shared" si="193"/>
        <v>0</v>
      </c>
      <c r="I458" s="12">
        <f t="shared" si="169"/>
        <v>0</v>
      </c>
      <c r="J458" s="16">
        <f t="shared" si="193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93"/>
        <v>0</v>
      </c>
      <c r="H459" s="16">
        <f t="shared" si="193"/>
        <v>0</v>
      </c>
      <c r="I459" s="12">
        <f t="shared" si="169"/>
        <v>0</v>
      </c>
      <c r="J459" s="16">
        <f t="shared" si="193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69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0</v>
      </c>
      <c r="I461" s="12">
        <f t="shared" si="169"/>
        <v>2130.3000000000002</v>
      </c>
      <c r="J461" s="15">
        <f t="shared" ref="J461:K461" si="194">J462+J463+J464+J465</f>
        <v>1489.5</v>
      </c>
      <c r="K461" s="15">
        <f t="shared" si="194"/>
        <v>1749.4</v>
      </c>
      <c r="L461" s="109">
        <f>G466+G500+G472</f>
        <v>2130.3000000000002</v>
      </c>
      <c r="M461" s="109">
        <f t="shared" ref="M461:N461" si="195">J466+J500+J472</f>
        <v>1489.5</v>
      </c>
      <c r="N461" s="109">
        <f t="shared" si="195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0</v>
      </c>
      <c r="I462" s="12">
        <f t="shared" si="169"/>
        <v>2130.3000000000002</v>
      </c>
      <c r="J462" s="15">
        <f t="shared" ref="J462:K462" si="196">J471+J476+J494+J526+J533+J540+J545+J483+J486+J507+J511+J491+J523+J530+J537+J499+J551</f>
        <v>1489.5</v>
      </c>
      <c r="K462" s="15">
        <f t="shared" si="196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0</v>
      </c>
      <c r="I463" s="12">
        <f t="shared" si="169"/>
        <v>0</v>
      </c>
      <c r="J463" s="15">
        <f t="shared" ref="J463:K463" si="197">J512+J519+J556</f>
        <v>0</v>
      </c>
      <c r="K463" s="15">
        <f t="shared" si="197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0</v>
      </c>
      <c r="I464" s="12">
        <f t="shared" si="169"/>
        <v>0</v>
      </c>
      <c r="J464" s="15">
        <f t="shared" ref="J464:K464" si="198">J513+J560</f>
        <v>0</v>
      </c>
      <c r="K464" s="15">
        <f t="shared" si="198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99">G514</f>
        <v>0</v>
      </c>
      <c r="H465" s="15">
        <f t="shared" ref="H465" si="200">H514</f>
        <v>0</v>
      </c>
      <c r="I465" s="12">
        <f t="shared" si="169"/>
        <v>0</v>
      </c>
      <c r="J465" s="15">
        <f t="shared" si="199"/>
        <v>0</v>
      </c>
      <c r="K465" s="15">
        <f t="shared" si="199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69"/>
        <v>446.7</v>
      </c>
      <c r="J466" s="15">
        <f t="shared" ref="G466:K470" si="201">J467</f>
        <v>190</v>
      </c>
      <c r="K466" s="15">
        <f t="shared" si="201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201"/>
        <v>446.7</v>
      </c>
      <c r="H467" s="16">
        <f t="shared" si="201"/>
        <v>0</v>
      </c>
      <c r="I467" s="12">
        <f t="shared" si="169"/>
        <v>446.7</v>
      </c>
      <c r="J467" s="16">
        <f t="shared" si="201"/>
        <v>190</v>
      </c>
      <c r="K467" s="16">
        <f t="shared" si="201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201"/>
        <v>446.7</v>
      </c>
      <c r="H468" s="16">
        <f t="shared" si="201"/>
        <v>0</v>
      </c>
      <c r="I468" s="12">
        <f t="shared" si="169"/>
        <v>446.7</v>
      </c>
      <c r="J468" s="16">
        <f t="shared" si="201"/>
        <v>190</v>
      </c>
      <c r="K468" s="16">
        <f t="shared" si="201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201"/>
        <v>446.7</v>
      </c>
      <c r="H469" s="16">
        <f t="shared" si="201"/>
        <v>0</v>
      </c>
      <c r="I469" s="12">
        <f t="shared" si="169"/>
        <v>446.7</v>
      </c>
      <c r="J469" s="16">
        <f t="shared" si="201"/>
        <v>190</v>
      </c>
      <c r="K469" s="16">
        <f t="shared" si="201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201"/>
        <v>446.7</v>
      </c>
      <c r="H470" s="16">
        <f t="shared" si="201"/>
        <v>0</v>
      </c>
      <c r="I470" s="12">
        <f t="shared" si="169"/>
        <v>446.7</v>
      </c>
      <c r="J470" s="16">
        <f t="shared" si="201"/>
        <v>190</v>
      </c>
      <c r="K470" s="16">
        <f t="shared" si="201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69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69"/>
        <v>90</v>
      </c>
      <c r="J472" s="15">
        <f t="shared" ref="J472:K472" si="202">J477+J487+J499</f>
        <v>70</v>
      </c>
      <c r="K472" s="15">
        <f t="shared" si="202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203">G474</f>
        <v>0</v>
      </c>
      <c r="H473" s="16">
        <f t="shared" si="203"/>
        <v>0</v>
      </c>
      <c r="I473" s="12">
        <f t="shared" ref="I473:I536" si="204">G473+H473</f>
        <v>0</v>
      </c>
      <c r="J473" s="16">
        <f t="shared" si="203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203"/>
        <v>0</v>
      </c>
      <c r="H474" s="16">
        <f t="shared" si="203"/>
        <v>0</v>
      </c>
      <c r="I474" s="12">
        <f t="shared" si="204"/>
        <v>0</v>
      </c>
      <c r="J474" s="16">
        <f t="shared" si="203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203"/>
        <v>0</v>
      </c>
      <c r="H475" s="16">
        <f t="shared" si="203"/>
        <v>0</v>
      </c>
      <c r="I475" s="12">
        <f t="shared" si="204"/>
        <v>0</v>
      </c>
      <c r="J475" s="16">
        <f t="shared" si="203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204"/>
        <v>0</v>
      </c>
      <c r="J476" s="16"/>
      <c r="K476" s="26"/>
    </row>
    <row r="477" spans="1:11" ht="28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205">G478</f>
        <v>0</v>
      </c>
      <c r="H477" s="16">
        <f t="shared" si="205"/>
        <v>0</v>
      </c>
      <c r="I477" s="12">
        <f t="shared" si="204"/>
        <v>0</v>
      </c>
      <c r="J477" s="16">
        <f t="shared" si="205"/>
        <v>0</v>
      </c>
      <c r="K477" s="16">
        <f t="shared" si="205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205"/>
        <v>0</v>
      </c>
      <c r="H478" s="16">
        <f t="shared" si="205"/>
        <v>0</v>
      </c>
      <c r="I478" s="12">
        <f t="shared" si="204"/>
        <v>0</v>
      </c>
      <c r="J478" s="16">
        <f t="shared" si="205"/>
        <v>0</v>
      </c>
      <c r="K478" s="16">
        <f t="shared" si="205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204"/>
        <v>0</v>
      </c>
      <c r="J479" s="16">
        <f t="shared" ref="J479:K479" si="206">J480+J484</f>
        <v>0</v>
      </c>
      <c r="K479" s="16">
        <f t="shared" si="206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204"/>
        <v>0</v>
      </c>
      <c r="J480" s="16">
        <f t="shared" ref="G480:K482" si="207">J481</f>
        <v>0</v>
      </c>
      <c r="K480" s="16">
        <f t="shared" si="207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207"/>
        <v>0</v>
      </c>
      <c r="H481" s="16">
        <f t="shared" si="207"/>
        <v>0</v>
      </c>
      <c r="I481" s="12">
        <f t="shared" si="204"/>
        <v>0</v>
      </c>
      <c r="J481" s="16">
        <f t="shared" si="207"/>
        <v>0</v>
      </c>
      <c r="K481" s="16">
        <f t="shared" si="207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207"/>
        <v>0</v>
      </c>
      <c r="H482" s="16">
        <f t="shared" si="207"/>
        <v>0</v>
      </c>
      <c r="I482" s="12">
        <f t="shared" si="204"/>
        <v>0</v>
      </c>
      <c r="J482" s="16">
        <f t="shared" si="207"/>
        <v>0</v>
      </c>
      <c r="K482" s="16">
        <f t="shared" si="207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204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208">G485</f>
        <v>0</v>
      </c>
      <c r="H484" s="16">
        <f t="shared" si="208"/>
        <v>0</v>
      </c>
      <c r="I484" s="12">
        <f t="shared" si="204"/>
        <v>0</v>
      </c>
      <c r="J484" s="16">
        <f t="shared" si="208"/>
        <v>0</v>
      </c>
      <c r="K484" s="16">
        <f t="shared" si="208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208"/>
        <v>0</v>
      </c>
      <c r="H485" s="16">
        <f t="shared" si="208"/>
        <v>0</v>
      </c>
      <c r="I485" s="12">
        <f t="shared" si="204"/>
        <v>0</v>
      </c>
      <c r="J485" s="16">
        <f t="shared" si="208"/>
        <v>0</v>
      </c>
      <c r="K485" s="16">
        <f t="shared" si="208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204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209">G488</f>
        <v>0</v>
      </c>
      <c r="H487" s="16">
        <f t="shared" si="209"/>
        <v>0</v>
      </c>
      <c r="I487" s="12">
        <f t="shared" si="204"/>
        <v>0</v>
      </c>
      <c r="J487" s="16">
        <f t="shared" si="209"/>
        <v>0</v>
      </c>
      <c r="K487" s="16">
        <f t="shared" si="209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210">G489+G492</f>
        <v>0</v>
      </c>
      <c r="H488" s="16">
        <f t="shared" ref="H488" si="211">H489+H492</f>
        <v>0</v>
      </c>
      <c r="I488" s="12">
        <f t="shared" si="204"/>
        <v>0</v>
      </c>
      <c r="J488" s="16">
        <f t="shared" si="210"/>
        <v>0</v>
      </c>
      <c r="K488" s="16">
        <f t="shared" si="210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212">G490</f>
        <v>0</v>
      </c>
      <c r="H489" s="16">
        <f t="shared" si="212"/>
        <v>0</v>
      </c>
      <c r="I489" s="12">
        <f t="shared" si="204"/>
        <v>0</v>
      </c>
      <c r="J489" s="16">
        <f t="shared" si="212"/>
        <v>0</v>
      </c>
      <c r="K489" s="16">
        <f t="shared" si="21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212"/>
        <v>0</v>
      </c>
      <c r="H490" s="16">
        <f t="shared" si="212"/>
        <v>0</v>
      </c>
      <c r="I490" s="12">
        <f t="shared" si="204"/>
        <v>0</v>
      </c>
      <c r="J490" s="16">
        <f t="shared" si="212"/>
        <v>0</v>
      </c>
      <c r="K490" s="16">
        <f t="shared" si="21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204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213">G493</f>
        <v>0</v>
      </c>
      <c r="H492" s="16">
        <f t="shared" si="213"/>
        <v>0</v>
      </c>
      <c r="I492" s="12">
        <f t="shared" si="204"/>
        <v>0</v>
      </c>
      <c r="J492" s="16">
        <f t="shared" si="213"/>
        <v>0</v>
      </c>
      <c r="K492" s="16">
        <f t="shared" si="21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213"/>
        <v>0</v>
      </c>
      <c r="H493" s="16">
        <f t="shared" si="213"/>
        <v>0</v>
      </c>
      <c r="I493" s="12">
        <f t="shared" si="204"/>
        <v>0</v>
      </c>
      <c r="J493" s="16">
        <f t="shared" si="213"/>
        <v>0</v>
      </c>
      <c r="K493" s="16">
        <f t="shared" si="21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204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214">G496</f>
        <v>90</v>
      </c>
      <c r="H495" s="130">
        <f t="shared" si="214"/>
        <v>0</v>
      </c>
      <c r="I495" s="12">
        <f t="shared" si="204"/>
        <v>90</v>
      </c>
      <c r="J495" s="130">
        <f t="shared" si="214"/>
        <v>70</v>
      </c>
      <c r="K495" s="130">
        <f t="shared" si="21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214"/>
        <v>90</v>
      </c>
      <c r="H496" s="130">
        <f t="shared" si="214"/>
        <v>0</v>
      </c>
      <c r="I496" s="12">
        <f t="shared" si="204"/>
        <v>90</v>
      </c>
      <c r="J496" s="130">
        <f t="shared" si="214"/>
        <v>70</v>
      </c>
      <c r="K496" s="130">
        <f t="shared" si="21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214"/>
        <v>90</v>
      </c>
      <c r="H497" s="130">
        <f t="shared" si="214"/>
        <v>0</v>
      </c>
      <c r="I497" s="12">
        <f t="shared" si="204"/>
        <v>90</v>
      </c>
      <c r="J497" s="130">
        <f t="shared" si="214"/>
        <v>70</v>
      </c>
      <c r="K497" s="130">
        <f t="shared" si="21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214"/>
        <v>90</v>
      </c>
      <c r="H498" s="130">
        <f t="shared" si="214"/>
        <v>0</v>
      </c>
      <c r="I498" s="12">
        <f t="shared" si="204"/>
        <v>90</v>
      </c>
      <c r="J498" s="130">
        <f t="shared" si="214"/>
        <v>70</v>
      </c>
      <c r="K498" s="130">
        <f t="shared" si="21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204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204"/>
        <v>1593.6</v>
      </c>
      <c r="J500" s="15">
        <f>J501+J515+J541</f>
        <v>1229.5</v>
      </c>
      <c r="K500" s="15">
        <f t="shared" ref="K500" si="215">K501+K515+K541</f>
        <v>1529.4</v>
      </c>
    </row>
    <row r="501" spans="1:11" ht="26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216">G502</f>
        <v>0</v>
      </c>
      <c r="H501" s="16">
        <f t="shared" si="216"/>
        <v>0</v>
      </c>
      <c r="I501" s="12">
        <f t="shared" si="204"/>
        <v>0</v>
      </c>
      <c r="J501" s="16">
        <f t="shared" si="216"/>
        <v>0</v>
      </c>
      <c r="K501" s="16">
        <f t="shared" si="21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216"/>
        <v>0</v>
      </c>
      <c r="H502" s="16">
        <f t="shared" si="216"/>
        <v>0</v>
      </c>
      <c r="I502" s="12">
        <f t="shared" si="204"/>
        <v>0</v>
      </c>
      <c r="J502" s="16">
        <f t="shared" si="216"/>
        <v>0</v>
      </c>
      <c r="K502" s="16">
        <f t="shared" si="21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217">G504+G508</f>
        <v>0</v>
      </c>
      <c r="H503" s="16">
        <f t="shared" ref="H503" si="218">H504+H508</f>
        <v>0</v>
      </c>
      <c r="I503" s="12">
        <f t="shared" si="204"/>
        <v>0</v>
      </c>
      <c r="J503" s="16">
        <f t="shared" si="217"/>
        <v>0</v>
      </c>
      <c r="K503" s="16">
        <f t="shared" si="21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219">G505</f>
        <v>0</v>
      </c>
      <c r="H504" s="16">
        <f t="shared" si="219"/>
        <v>0</v>
      </c>
      <c r="I504" s="12">
        <f t="shared" si="204"/>
        <v>0</v>
      </c>
      <c r="J504" s="16">
        <f t="shared" si="219"/>
        <v>0</v>
      </c>
      <c r="K504" s="16">
        <f t="shared" si="219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219"/>
        <v>0</v>
      </c>
      <c r="H505" s="16">
        <f t="shared" si="219"/>
        <v>0</v>
      </c>
      <c r="I505" s="12">
        <f t="shared" si="204"/>
        <v>0</v>
      </c>
      <c r="J505" s="16">
        <f t="shared" si="219"/>
        <v>0</v>
      </c>
      <c r="K505" s="16">
        <f t="shared" si="219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219"/>
        <v>0</v>
      </c>
      <c r="H506" s="16">
        <f t="shared" si="219"/>
        <v>0</v>
      </c>
      <c r="I506" s="12">
        <f t="shared" si="204"/>
        <v>0</v>
      </c>
      <c r="J506" s="16">
        <f t="shared" si="219"/>
        <v>0</v>
      </c>
      <c r="K506" s="16">
        <f t="shared" si="219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204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204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204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204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204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204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204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204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204"/>
        <v>593.6</v>
      </c>
      <c r="J515" s="15">
        <f t="shared" ref="J515:K515" si="220">J516+J520+J527+J534</f>
        <v>529.5</v>
      </c>
      <c r="K515" s="15">
        <f t="shared" si="220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221">G517</f>
        <v>0</v>
      </c>
      <c r="H516" s="16">
        <f t="shared" si="221"/>
        <v>0</v>
      </c>
      <c r="I516" s="12">
        <f t="shared" si="204"/>
        <v>0</v>
      </c>
      <c r="J516" s="16">
        <f t="shared" si="221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221"/>
        <v>0</v>
      </c>
      <c r="H517" s="16">
        <f t="shared" si="221"/>
        <v>0</v>
      </c>
      <c r="I517" s="12">
        <f t="shared" si="204"/>
        <v>0</v>
      </c>
      <c r="J517" s="16">
        <f t="shared" si="221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221"/>
        <v>0</v>
      </c>
      <c r="H518" s="16">
        <f t="shared" si="221"/>
        <v>0</v>
      </c>
      <c r="I518" s="12">
        <f t="shared" si="204"/>
        <v>0</v>
      </c>
      <c r="J518" s="16">
        <f t="shared" si="221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204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222">G524+G521</f>
        <v>137</v>
      </c>
      <c r="H520" s="16">
        <f t="shared" ref="H520" si="223">H524+H521</f>
        <v>0</v>
      </c>
      <c r="I520" s="12">
        <f t="shared" si="204"/>
        <v>137</v>
      </c>
      <c r="J520" s="16">
        <f t="shared" si="222"/>
        <v>137</v>
      </c>
      <c r="K520" s="16">
        <f t="shared" si="222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224">G522</f>
        <v>50</v>
      </c>
      <c r="H521" s="16">
        <f t="shared" si="224"/>
        <v>0</v>
      </c>
      <c r="I521" s="12">
        <f t="shared" si="204"/>
        <v>50</v>
      </c>
      <c r="J521" s="16">
        <f t="shared" si="224"/>
        <v>50</v>
      </c>
      <c r="K521" s="16">
        <f t="shared" si="224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224"/>
        <v>50</v>
      </c>
      <c r="H522" s="16">
        <f t="shared" si="224"/>
        <v>0</v>
      </c>
      <c r="I522" s="12">
        <f t="shared" si="204"/>
        <v>50</v>
      </c>
      <c r="J522" s="16">
        <f t="shared" si="224"/>
        <v>50</v>
      </c>
      <c r="K522" s="16">
        <f t="shared" si="224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204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225">G525</f>
        <v>87</v>
      </c>
      <c r="H524" s="16">
        <f t="shared" si="225"/>
        <v>0</v>
      </c>
      <c r="I524" s="12">
        <f t="shared" si="204"/>
        <v>87</v>
      </c>
      <c r="J524" s="16">
        <f t="shared" si="225"/>
        <v>87</v>
      </c>
      <c r="K524" s="16">
        <f t="shared" si="225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225"/>
        <v>87</v>
      </c>
      <c r="H525" s="16">
        <f t="shared" si="225"/>
        <v>0</v>
      </c>
      <c r="I525" s="12">
        <f t="shared" si="204"/>
        <v>87</v>
      </c>
      <c r="J525" s="16">
        <f t="shared" si="225"/>
        <v>87</v>
      </c>
      <c r="K525" s="16">
        <f t="shared" si="225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204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226">G531+G528</f>
        <v>162.5</v>
      </c>
      <c r="H527" s="16">
        <f t="shared" ref="H527" si="227">H531+H528</f>
        <v>0</v>
      </c>
      <c r="I527" s="12">
        <f t="shared" si="204"/>
        <v>162.5</v>
      </c>
      <c r="J527" s="16">
        <f t="shared" si="226"/>
        <v>162.5</v>
      </c>
      <c r="K527" s="16">
        <f t="shared" si="226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228">G529</f>
        <v>50</v>
      </c>
      <c r="H528" s="16">
        <f t="shared" si="228"/>
        <v>0</v>
      </c>
      <c r="I528" s="12">
        <f t="shared" si="204"/>
        <v>50</v>
      </c>
      <c r="J528" s="16">
        <f t="shared" si="228"/>
        <v>50</v>
      </c>
      <c r="K528" s="16">
        <f t="shared" si="228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228"/>
        <v>50</v>
      </c>
      <c r="H529" s="16">
        <f t="shared" si="228"/>
        <v>0</v>
      </c>
      <c r="I529" s="12">
        <f t="shared" si="204"/>
        <v>50</v>
      </c>
      <c r="J529" s="16">
        <f t="shared" si="228"/>
        <v>50</v>
      </c>
      <c r="K529" s="16">
        <f t="shared" si="228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204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229">G532</f>
        <v>112.5</v>
      </c>
      <c r="H531" s="16">
        <f t="shared" si="229"/>
        <v>0</v>
      </c>
      <c r="I531" s="12">
        <f t="shared" si="204"/>
        <v>112.5</v>
      </c>
      <c r="J531" s="16">
        <f t="shared" si="229"/>
        <v>112.5</v>
      </c>
      <c r="K531" s="16">
        <f t="shared" si="229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229"/>
        <v>112.5</v>
      </c>
      <c r="H532" s="16">
        <f t="shared" si="229"/>
        <v>0</v>
      </c>
      <c r="I532" s="12">
        <f t="shared" si="204"/>
        <v>112.5</v>
      </c>
      <c r="J532" s="16">
        <f t="shared" si="229"/>
        <v>112.5</v>
      </c>
      <c r="K532" s="16">
        <f t="shared" si="229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204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230">G538+G535</f>
        <v>294.10000000000002</v>
      </c>
      <c r="H534" s="16">
        <f t="shared" ref="H534" si="231">H538+H535</f>
        <v>0</v>
      </c>
      <c r="I534" s="12">
        <f t="shared" si="204"/>
        <v>294.10000000000002</v>
      </c>
      <c r="J534" s="16">
        <f t="shared" si="230"/>
        <v>230</v>
      </c>
      <c r="K534" s="16">
        <f t="shared" si="230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232">G536</f>
        <v>104.1</v>
      </c>
      <c r="H535" s="16">
        <f t="shared" si="232"/>
        <v>0</v>
      </c>
      <c r="I535" s="12">
        <f t="shared" si="204"/>
        <v>104.1</v>
      </c>
      <c r="J535" s="16">
        <f t="shared" si="232"/>
        <v>40</v>
      </c>
      <c r="K535" s="16">
        <f t="shared" si="232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232"/>
        <v>104.1</v>
      </c>
      <c r="H536" s="16">
        <f t="shared" si="232"/>
        <v>0</v>
      </c>
      <c r="I536" s="12">
        <f t="shared" si="204"/>
        <v>104.1</v>
      </c>
      <c r="J536" s="16">
        <f t="shared" si="232"/>
        <v>40</v>
      </c>
      <c r="K536" s="16">
        <f t="shared" si="232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233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34">G539</f>
        <v>190</v>
      </c>
      <c r="H538" s="16">
        <f t="shared" si="234"/>
        <v>0</v>
      </c>
      <c r="I538" s="12">
        <f t="shared" si="233"/>
        <v>190</v>
      </c>
      <c r="J538" s="16">
        <f t="shared" si="234"/>
        <v>190</v>
      </c>
      <c r="K538" s="16">
        <f t="shared" si="234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34"/>
        <v>190</v>
      </c>
      <c r="H539" s="16">
        <f t="shared" si="234"/>
        <v>0</v>
      </c>
      <c r="I539" s="12">
        <f t="shared" si="233"/>
        <v>190</v>
      </c>
      <c r="J539" s="16">
        <f t="shared" si="234"/>
        <v>190</v>
      </c>
      <c r="K539" s="16">
        <f t="shared" si="234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233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60.7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233"/>
        <v>1000</v>
      </c>
      <c r="J541" s="16">
        <f t="shared" ref="J541:K541" si="235">J543</f>
        <v>700</v>
      </c>
      <c r="K541" s="16">
        <f t="shared" si="235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233"/>
        <v>1000</v>
      </c>
      <c r="J542" s="16">
        <f t="shared" ref="J542:K542" si="236">J543</f>
        <v>700</v>
      </c>
      <c r="K542" s="16">
        <f t="shared" si="236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37">G544</f>
        <v>1000</v>
      </c>
      <c r="H543" s="16">
        <f t="shared" si="237"/>
        <v>0</v>
      </c>
      <c r="I543" s="12">
        <f t="shared" si="233"/>
        <v>1000</v>
      </c>
      <c r="J543" s="16">
        <f t="shared" si="237"/>
        <v>700</v>
      </c>
      <c r="K543" s="16">
        <f t="shared" si="237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37"/>
        <v>1000</v>
      </c>
      <c r="H544" s="16">
        <f t="shared" si="237"/>
        <v>0</v>
      </c>
      <c r="I544" s="12">
        <f t="shared" si="233"/>
        <v>1000</v>
      </c>
      <c r="J544" s="16">
        <f t="shared" si="237"/>
        <v>700</v>
      </c>
      <c r="K544" s="16">
        <f t="shared" si="237"/>
        <v>1000</v>
      </c>
    </row>
    <row r="545" spans="1:11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233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1" ht="25.5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0</v>
      </c>
      <c r="I546" s="12">
        <f t="shared" si="233"/>
        <v>0</v>
      </c>
      <c r="J546" s="20"/>
      <c r="K546" s="26"/>
    </row>
    <row r="547" spans="1:11" ht="38.25" hidden="1">
      <c r="A547" s="106" t="s">
        <v>651</v>
      </c>
      <c r="B547" s="24" t="s">
        <v>191</v>
      </c>
      <c r="C547" s="24" t="s">
        <v>662</v>
      </c>
      <c r="D547" s="134" t="s">
        <v>203</v>
      </c>
      <c r="E547" s="134"/>
      <c r="F547" s="134"/>
      <c r="G547" s="19">
        <f>G548+G552+G557</f>
        <v>0</v>
      </c>
      <c r="H547" s="19">
        <f>H548+H552+H557</f>
        <v>0</v>
      </c>
      <c r="I547" s="12">
        <f t="shared" si="233"/>
        <v>0</v>
      </c>
      <c r="J547" s="19">
        <f t="shared" ref="J547:K547" si="238">J548+J552+J557</f>
        <v>0</v>
      </c>
      <c r="K547" s="19">
        <f t="shared" si="238"/>
        <v>0</v>
      </c>
    </row>
    <row r="548" spans="1:11" ht="51" hidden="1">
      <c r="A548" s="106" t="s">
        <v>652</v>
      </c>
      <c r="B548" s="24" t="s">
        <v>191</v>
      </c>
      <c r="C548" s="24" t="s">
        <v>662</v>
      </c>
      <c r="D548" s="9" t="s">
        <v>205</v>
      </c>
      <c r="E548" s="134"/>
      <c r="F548" s="134"/>
      <c r="G548" s="19">
        <f t="shared" ref="G548:H550" si="239">G549</f>
        <v>0</v>
      </c>
      <c r="H548" s="19">
        <f t="shared" si="239"/>
        <v>0</v>
      </c>
      <c r="I548" s="12">
        <f t="shared" si="233"/>
        <v>0</v>
      </c>
      <c r="J548" s="19">
        <f t="shared" ref="J548:K548" si="240">J549</f>
        <v>0</v>
      </c>
      <c r="K548" s="19">
        <f t="shared" si="240"/>
        <v>0</v>
      </c>
    </row>
    <row r="549" spans="1:11" ht="51" hidden="1">
      <c r="A549" s="106" t="s">
        <v>653</v>
      </c>
      <c r="B549" s="24" t="s">
        <v>191</v>
      </c>
      <c r="C549" s="24" t="s">
        <v>662</v>
      </c>
      <c r="D549" s="9" t="s">
        <v>659</v>
      </c>
      <c r="E549" s="24" t="s">
        <v>209</v>
      </c>
      <c r="F549" s="24"/>
      <c r="G549" s="19">
        <f t="shared" si="239"/>
        <v>0</v>
      </c>
      <c r="H549" s="19">
        <f t="shared" si="239"/>
        <v>0</v>
      </c>
      <c r="I549" s="12">
        <f t="shared" si="233"/>
        <v>0</v>
      </c>
      <c r="J549" s="19">
        <f t="shared" ref="J549:K549" si="241">J550</f>
        <v>0</v>
      </c>
      <c r="K549" s="19">
        <f t="shared" si="241"/>
        <v>0</v>
      </c>
    </row>
    <row r="550" spans="1:11" ht="36" hidden="1">
      <c r="A550" s="68" t="s">
        <v>434</v>
      </c>
      <c r="B550" s="24" t="s">
        <v>191</v>
      </c>
      <c r="C550" s="24" t="s">
        <v>662</v>
      </c>
      <c r="D550" s="9" t="s">
        <v>659</v>
      </c>
      <c r="E550" s="24" t="s">
        <v>435</v>
      </c>
      <c r="F550" s="24"/>
      <c r="G550" s="19">
        <f t="shared" si="239"/>
        <v>0</v>
      </c>
      <c r="H550" s="19">
        <f t="shared" si="239"/>
        <v>0</v>
      </c>
      <c r="I550" s="12">
        <f t="shared" si="233"/>
        <v>0</v>
      </c>
      <c r="J550" s="19">
        <f t="shared" ref="J550:K550" si="242">J551</f>
        <v>0</v>
      </c>
      <c r="K550" s="19">
        <f t="shared" si="242"/>
        <v>0</v>
      </c>
    </row>
    <row r="551" spans="1:11" hidden="1">
      <c r="A551" s="68" t="s">
        <v>210</v>
      </c>
      <c r="B551" s="24" t="s">
        <v>191</v>
      </c>
      <c r="C551" s="24" t="s">
        <v>662</v>
      </c>
      <c r="D551" s="9" t="s">
        <v>659</v>
      </c>
      <c r="E551" s="24" t="s">
        <v>211</v>
      </c>
      <c r="F551" s="24" t="s">
        <v>17</v>
      </c>
      <c r="G551" s="19">
        <f>'[1]Бюджет 2025 г 1 чтение'!$H$432</f>
        <v>0</v>
      </c>
      <c r="H551" s="19"/>
      <c r="I551" s="12">
        <f t="shared" si="233"/>
        <v>0</v>
      </c>
      <c r="J551" s="20">
        <f>'[1]Бюджет 2025 г 1 чтение'!$I$432</f>
        <v>0</v>
      </c>
      <c r="K551" s="26">
        <f>'[1]Бюджет 2025 г 1 чтение'!$J$432</f>
        <v>0</v>
      </c>
    </row>
    <row r="552" spans="1:11" hidden="1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43">G553</f>
        <v>0</v>
      </c>
      <c r="H552" s="19">
        <f t="shared" si="243"/>
        <v>0</v>
      </c>
      <c r="I552" s="12">
        <f t="shared" si="233"/>
        <v>0</v>
      </c>
      <c r="J552" s="19">
        <f t="shared" ref="J552:K552" si="244">J553</f>
        <v>0</v>
      </c>
      <c r="K552" s="19">
        <f t="shared" si="244"/>
        <v>0</v>
      </c>
    </row>
    <row r="553" spans="1:11" ht="51" hidden="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43"/>
        <v>0</v>
      </c>
      <c r="H553" s="19">
        <f t="shared" si="243"/>
        <v>0</v>
      </c>
      <c r="I553" s="12">
        <f t="shared" si="233"/>
        <v>0</v>
      </c>
      <c r="J553" s="19">
        <f t="shared" ref="J553:K553" si="245">J554</f>
        <v>0</v>
      </c>
      <c r="K553" s="19">
        <f t="shared" si="245"/>
        <v>0</v>
      </c>
    </row>
    <row r="554" spans="1:11" ht="36" hidden="1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43"/>
        <v>0</v>
      </c>
      <c r="H554" s="19">
        <f t="shared" si="243"/>
        <v>0</v>
      </c>
      <c r="I554" s="12">
        <f t="shared" si="233"/>
        <v>0</v>
      </c>
      <c r="J554" s="19">
        <f t="shared" ref="J554:K554" si="246">J555</f>
        <v>0</v>
      </c>
      <c r="K554" s="19">
        <f t="shared" si="246"/>
        <v>0</v>
      </c>
    </row>
    <row r="555" spans="1:11" hidden="1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43"/>
        <v>0</v>
      </c>
      <c r="H555" s="19">
        <f t="shared" si="243"/>
        <v>0</v>
      </c>
      <c r="I555" s="12">
        <f t="shared" si="233"/>
        <v>0</v>
      </c>
      <c r="J555" s="19">
        <f t="shared" ref="J555:K555" si="247">J556</f>
        <v>0</v>
      </c>
      <c r="K555" s="19">
        <f t="shared" si="247"/>
        <v>0</v>
      </c>
    </row>
    <row r="556" spans="1:11" hidden="1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/>
      <c r="I556" s="12">
        <f t="shared" si="233"/>
        <v>0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1" ht="63.75" hidden="1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48">G558</f>
        <v>0</v>
      </c>
      <c r="H557" s="19">
        <f t="shared" si="248"/>
        <v>0</v>
      </c>
      <c r="I557" s="12">
        <f t="shared" si="233"/>
        <v>0</v>
      </c>
      <c r="J557" s="19">
        <f t="shared" ref="J557:K557" si="249">J558</f>
        <v>0</v>
      </c>
      <c r="K557" s="19">
        <f t="shared" si="249"/>
        <v>0</v>
      </c>
    </row>
    <row r="558" spans="1:11" ht="36" hidden="1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48"/>
        <v>0</v>
      </c>
      <c r="H558" s="19">
        <f t="shared" si="248"/>
        <v>0</v>
      </c>
      <c r="I558" s="12">
        <f t="shared" si="233"/>
        <v>0</v>
      </c>
      <c r="J558" s="19">
        <f t="shared" ref="J558:K558" si="250">J559</f>
        <v>0</v>
      </c>
      <c r="K558" s="19">
        <f t="shared" si="250"/>
        <v>0</v>
      </c>
    </row>
    <row r="559" spans="1:11" hidden="1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48"/>
        <v>0</v>
      </c>
      <c r="H559" s="19">
        <f t="shared" si="248"/>
        <v>0</v>
      </c>
      <c r="I559" s="12">
        <f t="shared" si="233"/>
        <v>0</v>
      </c>
      <c r="J559" s="19">
        <f t="shared" ref="J559:K559" si="251">J560</f>
        <v>0</v>
      </c>
      <c r="K559" s="19">
        <f t="shared" si="251"/>
        <v>0</v>
      </c>
    </row>
    <row r="560" spans="1:11" hidden="1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/>
      <c r="I560" s="12">
        <f t="shared" si="233"/>
        <v>0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 hidden="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52">G562+G563+G564</f>
        <v>0</v>
      </c>
      <c r="H561" s="16">
        <f t="shared" ref="H561" si="253">H562+H563+H564</f>
        <v>0</v>
      </c>
      <c r="I561" s="12">
        <f t="shared" si="233"/>
        <v>0</v>
      </c>
      <c r="J561" s="16">
        <f t="shared" si="252"/>
        <v>0</v>
      </c>
      <c r="K561" s="26"/>
    </row>
    <row r="562" spans="1:14" ht="83.45" hidden="1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52"/>
        <v>0</v>
      </c>
      <c r="H562" s="16">
        <f t="shared" ref="H562" si="254">H563+H564+H565</f>
        <v>0</v>
      </c>
      <c r="I562" s="12">
        <f t="shared" si="233"/>
        <v>0</v>
      </c>
      <c r="J562" s="16">
        <f t="shared" si="252"/>
        <v>0</v>
      </c>
      <c r="K562" s="26"/>
    </row>
    <row r="563" spans="1:14" ht="33.75" hidden="1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52"/>
        <v>0</v>
      </c>
      <c r="H563" s="16">
        <f t="shared" ref="H563" si="255">H564+H565+H566</f>
        <v>0</v>
      </c>
      <c r="I563" s="12">
        <f t="shared" si="233"/>
        <v>0</v>
      </c>
      <c r="J563" s="16">
        <f t="shared" si="252"/>
        <v>0</v>
      </c>
      <c r="K563" s="26"/>
    </row>
    <row r="564" spans="1:14" hidden="1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52"/>
        <v>0</v>
      </c>
      <c r="H564" s="16">
        <f t="shared" ref="H564" si="256">H565+H566+H567</f>
        <v>0</v>
      </c>
      <c r="I564" s="12">
        <f t="shared" si="233"/>
        <v>0</v>
      </c>
      <c r="J564" s="16">
        <f t="shared" si="252"/>
        <v>0</v>
      </c>
      <c r="K564" s="26"/>
    </row>
    <row r="565" spans="1:14" hidden="1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233"/>
        <v>0</v>
      </c>
      <c r="J565" s="20"/>
      <c r="K565" s="26"/>
    </row>
    <row r="566" spans="1:14" hidden="1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233"/>
        <v>0</v>
      </c>
      <c r="J566" s="20"/>
      <c r="K566" s="26"/>
    </row>
    <row r="567" spans="1:14" hidden="1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233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211366.59999999998</v>
      </c>
      <c r="H568" s="15">
        <f>H569+H570+H571+H572</f>
        <v>887.8</v>
      </c>
      <c r="I568" s="12">
        <f t="shared" si="233"/>
        <v>212254.39999999997</v>
      </c>
      <c r="J568" s="15">
        <f t="shared" ref="J568:K568" si="257">J569+J570+J571+J572</f>
        <v>200727.30000000002</v>
      </c>
      <c r="K568" s="15">
        <f t="shared" si="257"/>
        <v>199797.2</v>
      </c>
      <c r="L568" s="109">
        <f>G573+G628+G833+G915+G977</f>
        <v>211366.59999999998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81888.099999999977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887.8</v>
      </c>
      <c r="I569" s="12">
        <f t="shared" si="233"/>
        <v>82775.89999999998</v>
      </c>
      <c r="J569" s="15">
        <f t="shared" ref="J569:K569" si="258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58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233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233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59">G748</f>
        <v>0</v>
      </c>
      <c r="H572" s="15">
        <f t="shared" ref="H572" si="260">H748</f>
        <v>0</v>
      </c>
      <c r="I572" s="12">
        <f t="shared" si="233"/>
        <v>0</v>
      </c>
      <c r="J572" s="15">
        <f t="shared" si="259"/>
        <v>0</v>
      </c>
      <c r="K572" s="15">
        <f t="shared" si="259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16880.7</v>
      </c>
      <c r="H573" s="15">
        <f>H574+H602</f>
        <v>766.3</v>
      </c>
      <c r="I573" s="12">
        <f t="shared" si="233"/>
        <v>17647</v>
      </c>
      <c r="J573" s="15">
        <f t="shared" ref="J573:K573" si="261">J574+J602</f>
        <v>16821.900000000001</v>
      </c>
      <c r="K573" s="15">
        <f t="shared" si="261"/>
        <v>16580.900000000001</v>
      </c>
      <c r="N573" s="109">
        <f>K611+K616+K620+K624</f>
        <v>0</v>
      </c>
    </row>
    <row r="574" spans="1:14" ht="24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16880.7</v>
      </c>
      <c r="H574" s="16">
        <f>H575</f>
        <v>766.3</v>
      </c>
      <c r="I574" s="12">
        <f t="shared" si="233"/>
        <v>17647</v>
      </c>
      <c r="J574" s="16">
        <f t="shared" ref="J574:K575" si="262">J575</f>
        <v>16821.900000000001</v>
      </c>
      <c r="K574" s="16">
        <f t="shared" si="262"/>
        <v>16580.900000000001</v>
      </c>
      <c r="L574" s="109">
        <f>G574+G628+G834+G916</f>
        <v>197689.19999999998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16880.7</v>
      </c>
      <c r="H575" s="16">
        <f>H576</f>
        <v>766.3</v>
      </c>
      <c r="I575" s="12">
        <f t="shared" si="233"/>
        <v>17647</v>
      </c>
      <c r="J575" s="16">
        <f t="shared" si="262"/>
        <v>16821.900000000001</v>
      </c>
      <c r="K575" s="16">
        <f t="shared" si="262"/>
        <v>16580.900000000001</v>
      </c>
      <c r="N575" s="109">
        <f>G568+G1018+G1144+G1268</f>
        <v>230473.39999999997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16880.7</v>
      </c>
      <c r="H576" s="16">
        <f>H577+H585+H589+H594+H598+H581</f>
        <v>766.3</v>
      </c>
      <c r="I576" s="12">
        <f t="shared" si="233"/>
        <v>17647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63">G578</f>
        <v>10135.700000000001</v>
      </c>
      <c r="H577" s="16">
        <f t="shared" si="263"/>
        <v>0</v>
      </c>
      <c r="I577" s="12">
        <f t="shared" si="233"/>
        <v>10135.700000000001</v>
      </c>
      <c r="J577" s="16">
        <f t="shared" si="263"/>
        <v>10135.700000000001</v>
      </c>
      <c r="K577" s="16">
        <f t="shared" si="263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63"/>
        <v>10135.700000000001</v>
      </c>
      <c r="H578" s="16">
        <f t="shared" si="263"/>
        <v>0</v>
      </c>
      <c r="I578" s="12">
        <f t="shared" si="233"/>
        <v>10135.700000000001</v>
      </c>
      <c r="J578" s="16">
        <f t="shared" si="263"/>
        <v>10135.700000000001</v>
      </c>
      <c r="K578" s="16">
        <f t="shared" si="263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63"/>
        <v>10135.700000000001</v>
      </c>
      <c r="H579" s="16">
        <f t="shared" si="263"/>
        <v>0</v>
      </c>
      <c r="I579" s="12">
        <f t="shared" si="233"/>
        <v>10135.700000000001</v>
      </c>
      <c r="J579" s="16">
        <f t="shared" si="263"/>
        <v>10135.700000000001</v>
      </c>
      <c r="K579" s="16">
        <f t="shared" si="263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233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64">G582</f>
        <v>0</v>
      </c>
      <c r="H581" s="16">
        <f t="shared" si="264"/>
        <v>0</v>
      </c>
      <c r="I581" s="12">
        <f t="shared" si="233"/>
        <v>0</v>
      </c>
      <c r="J581" s="16">
        <f t="shared" si="264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64"/>
        <v>0</v>
      </c>
      <c r="H582" s="16">
        <f t="shared" si="264"/>
        <v>0</v>
      </c>
      <c r="I582" s="12">
        <f t="shared" si="233"/>
        <v>0</v>
      </c>
      <c r="J582" s="16">
        <f t="shared" si="264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64"/>
        <v>0</v>
      </c>
      <c r="H583" s="16">
        <f t="shared" si="264"/>
        <v>0</v>
      </c>
      <c r="I583" s="12">
        <f t="shared" si="233"/>
        <v>0</v>
      </c>
      <c r="J583" s="16">
        <f t="shared" si="264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233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65">G586</f>
        <v>625</v>
      </c>
      <c r="H585" s="16">
        <f t="shared" si="265"/>
        <v>766.3</v>
      </c>
      <c r="I585" s="12">
        <f t="shared" si="233"/>
        <v>1391.3</v>
      </c>
      <c r="J585" s="16">
        <f t="shared" si="265"/>
        <v>795</v>
      </c>
      <c r="K585" s="16">
        <f t="shared" si="265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65"/>
        <v>625</v>
      </c>
      <c r="H586" s="16">
        <f t="shared" si="265"/>
        <v>766.3</v>
      </c>
      <c r="I586" s="12">
        <f t="shared" si="233"/>
        <v>1391.3</v>
      </c>
      <c r="J586" s="16">
        <f t="shared" si="265"/>
        <v>795</v>
      </c>
      <c r="K586" s="16">
        <f t="shared" si="265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65"/>
        <v>625</v>
      </c>
      <c r="H587" s="16">
        <f t="shared" si="265"/>
        <v>766.3</v>
      </c>
      <c r="I587" s="12">
        <f t="shared" si="233"/>
        <v>1391.3</v>
      </c>
      <c r="J587" s="16">
        <f t="shared" si="265"/>
        <v>795</v>
      </c>
      <c r="K587" s="16">
        <f t="shared" si="265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f>'[1]Бюджет 2025 г 1 чтение'!$H$780</f>
        <v>625</v>
      </c>
      <c r="H588" s="199">
        <f>'[4]Поправки февраль'!$I$789</f>
        <v>766.3</v>
      </c>
      <c r="I588" s="194">
        <f t="shared" si="233"/>
        <v>1391.3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66">G590</f>
        <v>4320</v>
      </c>
      <c r="H589" s="16">
        <f t="shared" si="266"/>
        <v>0</v>
      </c>
      <c r="I589" s="12">
        <f t="shared" si="233"/>
        <v>4320</v>
      </c>
      <c r="J589" s="16">
        <f t="shared" si="266"/>
        <v>4134.2</v>
      </c>
      <c r="K589" s="16">
        <f t="shared" si="266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66"/>
        <v>4320</v>
      </c>
      <c r="H590" s="16">
        <f t="shared" si="266"/>
        <v>0</v>
      </c>
      <c r="I590" s="12">
        <f t="shared" si="233"/>
        <v>4320</v>
      </c>
      <c r="J590" s="16">
        <f t="shared" si="266"/>
        <v>4134.2</v>
      </c>
      <c r="K590" s="16">
        <f t="shared" si="266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67">G592+G593</f>
        <v>4320</v>
      </c>
      <c r="H591" s="16">
        <f t="shared" ref="H591" si="268">H592+H593</f>
        <v>0</v>
      </c>
      <c r="I591" s="12">
        <f t="shared" si="233"/>
        <v>4320</v>
      </c>
      <c r="J591" s="16">
        <f t="shared" si="267"/>
        <v>4134.2</v>
      </c>
      <c r="K591" s="16">
        <f t="shared" si="267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233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233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69">G595</f>
        <v>1600</v>
      </c>
      <c r="H594" s="16">
        <f t="shared" si="269"/>
        <v>0</v>
      </c>
      <c r="I594" s="12">
        <f t="shared" si="233"/>
        <v>1600</v>
      </c>
      <c r="J594" s="16">
        <f t="shared" si="269"/>
        <v>1536</v>
      </c>
      <c r="K594" s="16">
        <f t="shared" si="269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69"/>
        <v>1600</v>
      </c>
      <c r="H595" s="16">
        <f t="shared" si="269"/>
        <v>0</v>
      </c>
      <c r="I595" s="12">
        <f t="shared" si="233"/>
        <v>1600</v>
      </c>
      <c r="J595" s="16">
        <f t="shared" si="269"/>
        <v>1536</v>
      </c>
      <c r="K595" s="16">
        <f t="shared" si="269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69"/>
        <v>1600</v>
      </c>
      <c r="H596" s="16">
        <f t="shared" si="269"/>
        <v>0</v>
      </c>
      <c r="I596" s="12">
        <f t="shared" si="233"/>
        <v>1600</v>
      </c>
      <c r="J596" s="16">
        <f t="shared" si="269"/>
        <v>1536</v>
      </c>
      <c r="K596" s="16">
        <f t="shared" si="269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233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70">G599</f>
        <v>200</v>
      </c>
      <c r="H598" s="16">
        <f t="shared" si="270"/>
        <v>0</v>
      </c>
      <c r="I598" s="12">
        <f t="shared" si="233"/>
        <v>200</v>
      </c>
      <c r="J598" s="16">
        <f t="shared" si="270"/>
        <v>221</v>
      </c>
      <c r="K598" s="16">
        <f t="shared" si="270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70"/>
        <v>200</v>
      </c>
      <c r="H599" s="16">
        <f t="shared" si="270"/>
        <v>0</v>
      </c>
      <c r="I599" s="12">
        <f t="shared" si="233"/>
        <v>200</v>
      </c>
      <c r="J599" s="16">
        <f t="shared" si="270"/>
        <v>221</v>
      </c>
      <c r="K599" s="16">
        <f t="shared" si="270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70"/>
        <v>200</v>
      </c>
      <c r="H600" s="16">
        <f t="shared" si="270"/>
        <v>0</v>
      </c>
      <c r="I600" s="12">
        <f t="shared" si="233"/>
        <v>200</v>
      </c>
      <c r="J600" s="16">
        <f t="shared" si="270"/>
        <v>221</v>
      </c>
      <c r="K600" s="16">
        <f t="shared" si="270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/>
      <c r="I601" s="12">
        <f t="shared" ref="I601:I664" si="271">G601+H601</f>
        <v>200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72">G603+G611+G616+G620+G624</f>
        <v>0</v>
      </c>
      <c r="H602" s="64">
        <f t="shared" si="272"/>
        <v>0</v>
      </c>
      <c r="I602" s="12">
        <f t="shared" si="271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72"/>
        <v>0</v>
      </c>
      <c r="H603" s="64">
        <f t="shared" si="272"/>
        <v>0</v>
      </c>
      <c r="I603" s="12">
        <f t="shared" si="271"/>
        <v>0</v>
      </c>
      <c r="J603" s="64">
        <f t="shared" ref="J603:K605" si="273">J604</f>
        <v>0</v>
      </c>
      <c r="K603" s="64">
        <f t="shared" si="273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72"/>
        <v>0</v>
      </c>
      <c r="H604" s="64">
        <f t="shared" si="272"/>
        <v>0</v>
      </c>
      <c r="I604" s="12">
        <f t="shared" si="271"/>
        <v>0</v>
      </c>
      <c r="J604" s="64">
        <f t="shared" si="273"/>
        <v>0</v>
      </c>
      <c r="K604" s="64">
        <f t="shared" si="273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72"/>
        <v>0</v>
      </c>
      <c r="H605" s="64">
        <f t="shared" si="272"/>
        <v>0</v>
      </c>
      <c r="I605" s="12">
        <f t="shared" si="271"/>
        <v>0</v>
      </c>
      <c r="J605" s="64">
        <f t="shared" si="273"/>
        <v>0</v>
      </c>
      <c r="K605" s="64">
        <f t="shared" si="273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71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71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71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71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71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74">G612</f>
        <v>0</v>
      </c>
      <c r="H611" s="64">
        <f t="shared" si="274"/>
        <v>0</v>
      </c>
      <c r="I611" s="12">
        <f t="shared" si="271"/>
        <v>0</v>
      </c>
      <c r="J611" s="64">
        <f t="shared" si="274"/>
        <v>0</v>
      </c>
      <c r="K611" s="64">
        <f t="shared" si="274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74"/>
        <v>0</v>
      </c>
      <c r="H612" s="64">
        <f t="shared" si="274"/>
        <v>0</v>
      </c>
      <c r="I612" s="12">
        <f t="shared" si="271"/>
        <v>0</v>
      </c>
      <c r="J612" s="64">
        <f t="shared" si="274"/>
        <v>0</v>
      </c>
      <c r="K612" s="64">
        <f t="shared" si="274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71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71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71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75">G617</f>
        <v>0</v>
      </c>
      <c r="H616" s="64">
        <f t="shared" si="275"/>
        <v>0</v>
      </c>
      <c r="I616" s="12">
        <f t="shared" si="271"/>
        <v>0</v>
      </c>
      <c r="J616" s="64">
        <f t="shared" si="275"/>
        <v>0</v>
      </c>
      <c r="K616" s="64">
        <f t="shared" si="275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75"/>
        <v>0</v>
      </c>
      <c r="H617" s="64">
        <f t="shared" si="275"/>
        <v>0</v>
      </c>
      <c r="I617" s="12">
        <f t="shared" si="271"/>
        <v>0</v>
      </c>
      <c r="J617" s="64">
        <f t="shared" si="275"/>
        <v>0</v>
      </c>
      <c r="K617" s="64">
        <f t="shared" si="275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75"/>
        <v>0</v>
      </c>
      <c r="H618" s="64">
        <f t="shared" si="275"/>
        <v>0</v>
      </c>
      <c r="I618" s="12">
        <f t="shared" si="271"/>
        <v>0</v>
      </c>
      <c r="J618" s="64">
        <f t="shared" si="275"/>
        <v>0</v>
      </c>
      <c r="K618" s="64">
        <f t="shared" si="275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71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76">G621</f>
        <v>0</v>
      </c>
      <c r="H620" s="64">
        <f t="shared" si="276"/>
        <v>0</v>
      </c>
      <c r="I620" s="12">
        <f t="shared" si="271"/>
        <v>0</v>
      </c>
      <c r="J620" s="64">
        <f t="shared" si="276"/>
        <v>0</v>
      </c>
      <c r="K620" s="64">
        <f t="shared" si="276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76"/>
        <v>0</v>
      </c>
      <c r="H621" s="64">
        <f t="shared" si="276"/>
        <v>0</v>
      </c>
      <c r="I621" s="12">
        <f t="shared" si="271"/>
        <v>0</v>
      </c>
      <c r="J621" s="64">
        <f t="shared" si="276"/>
        <v>0</v>
      </c>
      <c r="K621" s="64">
        <f t="shared" si="276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76"/>
        <v>0</v>
      </c>
      <c r="H622" s="64">
        <f t="shared" si="276"/>
        <v>0</v>
      </c>
      <c r="I622" s="12">
        <f t="shared" si="271"/>
        <v>0</v>
      </c>
      <c r="J622" s="64">
        <f t="shared" si="276"/>
        <v>0</v>
      </c>
      <c r="K622" s="64">
        <f t="shared" si="276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71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77">G625</f>
        <v>0</v>
      </c>
      <c r="H624" s="64">
        <f t="shared" si="277"/>
        <v>0</v>
      </c>
      <c r="I624" s="12">
        <f t="shared" si="271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77"/>
        <v>0</v>
      </c>
      <c r="H625" s="64">
        <f t="shared" si="277"/>
        <v>0</v>
      </c>
      <c r="I625" s="12">
        <f t="shared" si="271"/>
        <v>0</v>
      </c>
      <c r="J625" s="64">
        <f t="shared" ref="J625:K625" si="278">J626</f>
        <v>0</v>
      </c>
      <c r="K625" s="64">
        <f t="shared" si="278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77"/>
        <v>0</v>
      </c>
      <c r="H626" s="64">
        <f t="shared" si="277"/>
        <v>0</v>
      </c>
      <c r="I626" s="12">
        <f t="shared" si="271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71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173512.79999999996</v>
      </c>
      <c r="H628" s="143">
        <f>H629+H734+H749+H754</f>
        <v>121.49999999999977</v>
      </c>
      <c r="I628" s="12">
        <f t="shared" si="271"/>
        <v>173634.29999999996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79">G630</f>
        <v>173512.79999999996</v>
      </c>
      <c r="H629" s="16">
        <f t="shared" si="279"/>
        <v>121.49999999999977</v>
      </c>
      <c r="I629" s="12">
        <f t="shared" si="271"/>
        <v>173634.29999999996</v>
      </c>
      <c r="J629" s="16">
        <f t="shared" si="279"/>
        <v>164711.79999999999</v>
      </c>
      <c r="K629" s="16">
        <f t="shared" si="279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173512.79999999996</v>
      </c>
      <c r="H630" s="16">
        <f>H631</f>
        <v>121.49999999999977</v>
      </c>
      <c r="I630" s="12">
        <f t="shared" si="271"/>
        <v>173634.29999999996</v>
      </c>
      <c r="J630" s="16">
        <f t="shared" si="279"/>
        <v>164711.79999999999</v>
      </c>
      <c r="K630" s="16">
        <f t="shared" si="279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173512.79999999996</v>
      </c>
      <c r="H631" s="16">
        <f>H632+H636+H646+H650+H655+H659+H663+H671+H681+H685+H689+H715+H642+H723+H675+H667+H711+H698+H707+H719+H703+H693</f>
        <v>121.49999999999977</v>
      </c>
      <c r="I631" s="12">
        <f t="shared" si="271"/>
        <v>173634.29999999996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80">G633</f>
        <v>0</v>
      </c>
      <c r="H632" s="16">
        <f t="shared" si="280"/>
        <v>0</v>
      </c>
      <c r="I632" s="12">
        <f t="shared" si="271"/>
        <v>0</v>
      </c>
      <c r="J632" s="16">
        <f t="shared" si="280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80"/>
        <v>0</v>
      </c>
      <c r="H633" s="16">
        <f t="shared" si="280"/>
        <v>0</v>
      </c>
      <c r="I633" s="12">
        <f t="shared" si="271"/>
        <v>0</v>
      </c>
      <c r="J633" s="16">
        <f t="shared" si="280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80"/>
        <v>0</v>
      </c>
      <c r="H634" s="16">
        <f t="shared" si="280"/>
        <v>0</v>
      </c>
      <c r="I634" s="12">
        <f t="shared" si="271"/>
        <v>0</v>
      </c>
      <c r="J634" s="16">
        <f t="shared" si="280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71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71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71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71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71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71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71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81">G643</f>
        <v>0</v>
      </c>
      <c r="H642" s="16">
        <f t="shared" si="281"/>
        <v>0</v>
      </c>
      <c r="I642" s="12">
        <f t="shared" si="271"/>
        <v>0</v>
      </c>
      <c r="J642" s="16">
        <f t="shared" si="281"/>
        <v>0</v>
      </c>
      <c r="K642" s="16">
        <f t="shared" si="281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81"/>
        <v>0</v>
      </c>
      <c r="H643" s="16">
        <f t="shared" si="281"/>
        <v>0</v>
      </c>
      <c r="I643" s="12">
        <f t="shared" si="271"/>
        <v>0</v>
      </c>
      <c r="J643" s="16">
        <f t="shared" si="281"/>
        <v>0</v>
      </c>
      <c r="K643" s="16">
        <f t="shared" si="281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81"/>
        <v>0</v>
      </c>
      <c r="H644" s="16">
        <f t="shared" si="281"/>
        <v>0</v>
      </c>
      <c r="I644" s="12">
        <f t="shared" si="271"/>
        <v>0</v>
      </c>
      <c r="J644" s="16">
        <f t="shared" si="281"/>
        <v>0</v>
      </c>
      <c r="K644" s="16">
        <f t="shared" si="281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71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82">G647</f>
        <v>133</v>
      </c>
      <c r="H646" s="16">
        <f t="shared" si="282"/>
        <v>0</v>
      </c>
      <c r="I646" s="12">
        <f t="shared" si="271"/>
        <v>133</v>
      </c>
      <c r="J646" s="16">
        <f t="shared" si="282"/>
        <v>100</v>
      </c>
      <c r="K646" s="16">
        <f t="shared" si="282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82"/>
        <v>133</v>
      </c>
      <c r="H647" s="16">
        <f t="shared" si="282"/>
        <v>0</v>
      </c>
      <c r="I647" s="12">
        <f t="shared" si="271"/>
        <v>133</v>
      </c>
      <c r="J647" s="16">
        <f t="shared" si="282"/>
        <v>100</v>
      </c>
      <c r="K647" s="16">
        <f t="shared" si="282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82"/>
        <v>133</v>
      </c>
      <c r="H648" s="16">
        <f t="shared" si="282"/>
        <v>0</v>
      </c>
      <c r="I648" s="12">
        <f t="shared" si="271"/>
        <v>133</v>
      </c>
      <c r="J648" s="16">
        <f t="shared" si="282"/>
        <v>100</v>
      </c>
      <c r="K648" s="16">
        <f t="shared" si="282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71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83">G651</f>
        <v>5340</v>
      </c>
      <c r="H650" s="16">
        <f t="shared" si="283"/>
        <v>121.5</v>
      </c>
      <c r="I650" s="12">
        <f>G650+H650</f>
        <v>5461.5</v>
      </c>
      <c r="J650" s="16">
        <f t="shared" ref="J650:K653" si="284">J651</f>
        <v>2349.6</v>
      </c>
      <c r="K650" s="16">
        <f t="shared" si="284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83"/>
        <v>5340</v>
      </c>
      <c r="H651" s="16">
        <f t="shared" si="283"/>
        <v>121.5</v>
      </c>
      <c r="I651" s="12">
        <f>G651+H651</f>
        <v>5461.5</v>
      </c>
      <c r="J651" s="16">
        <f t="shared" si="284"/>
        <v>2349.6</v>
      </c>
      <c r="K651" s="16">
        <f t="shared" si="284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83"/>
        <v>5340</v>
      </c>
      <c r="H652" s="16">
        <f t="shared" si="283"/>
        <v>121.5</v>
      </c>
      <c r="I652" s="12">
        <f>G652+H652</f>
        <v>5461.5</v>
      </c>
      <c r="J652" s="16">
        <f t="shared" si="284"/>
        <v>2349.6</v>
      </c>
      <c r="K652" s="16">
        <f t="shared" si="284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83"/>
        <v>5340</v>
      </c>
      <c r="H653" s="16">
        <f t="shared" si="283"/>
        <v>121.5</v>
      </c>
      <c r="I653" s="12">
        <f>G653+H653</f>
        <v>5461.5</v>
      </c>
      <c r="J653" s="16">
        <f t="shared" si="284"/>
        <v>2349.6</v>
      </c>
      <c r="K653" s="16">
        <f t="shared" si="284"/>
        <v>1800</v>
      </c>
    </row>
    <row r="654" spans="1:11" s="196" customFormat="1">
      <c r="A654" s="206" t="s">
        <v>16</v>
      </c>
      <c r="B654" s="198" t="s">
        <v>243</v>
      </c>
      <c r="C654" s="198" t="s">
        <v>270</v>
      </c>
      <c r="D654" s="207" t="s">
        <v>279</v>
      </c>
      <c r="E654" s="198" t="s">
        <v>256</v>
      </c>
      <c r="F654" s="198" t="s">
        <v>17</v>
      </c>
      <c r="G654" s="199">
        <f>'[1]Бюджет 2025 г 1 чтение'!$H$837</f>
        <v>5340</v>
      </c>
      <c r="H654" s="199">
        <f>'[4]Поправки февраль'!$I$846</f>
        <v>121.5</v>
      </c>
      <c r="I654" s="194">
        <f t="shared" si="271"/>
        <v>5461.5</v>
      </c>
      <c r="J654" s="200">
        <f>'[1]Бюджет 2025 г 1 чтение'!$I$837</f>
        <v>2349.6</v>
      </c>
      <c r="K654" s="199">
        <f>'[1]Бюджет 2025 г 1 чтение'!$J$837</f>
        <v>1800</v>
      </c>
    </row>
    <row r="655" spans="1:11" ht="27" customHeight="1">
      <c r="A655" s="48" t="s">
        <v>263</v>
      </c>
      <c r="B655" s="18" t="s">
        <v>243</v>
      </c>
      <c r="C655" s="18" t="s">
        <v>270</v>
      </c>
      <c r="D655" s="37" t="s">
        <v>281</v>
      </c>
      <c r="E655" s="18"/>
      <c r="F655" s="18"/>
      <c r="G655" s="16">
        <f t="shared" ref="G655:K657" si="285">G656</f>
        <v>33024</v>
      </c>
      <c r="H655" s="16">
        <f t="shared" si="285"/>
        <v>0</v>
      </c>
      <c r="I655" s="12">
        <f t="shared" si="271"/>
        <v>33024</v>
      </c>
      <c r="J655" s="16">
        <f t="shared" si="285"/>
        <v>30430.799999999999</v>
      </c>
      <c r="K655" s="16">
        <f t="shared" si="285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85"/>
        <v>33024</v>
      </c>
      <c r="H656" s="16">
        <f t="shared" si="285"/>
        <v>0</v>
      </c>
      <c r="I656" s="12">
        <f t="shared" si="271"/>
        <v>33024</v>
      </c>
      <c r="J656" s="16">
        <f t="shared" si="285"/>
        <v>30430.799999999999</v>
      </c>
      <c r="K656" s="16">
        <f t="shared" si="285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85"/>
        <v>33024</v>
      </c>
      <c r="H657" s="16">
        <f t="shared" si="285"/>
        <v>0</v>
      </c>
      <c r="I657" s="12">
        <f t="shared" si="271"/>
        <v>33024</v>
      </c>
      <c r="J657" s="16">
        <f t="shared" si="285"/>
        <v>30430.799999999999</v>
      </c>
      <c r="K657" s="16">
        <f t="shared" si="285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71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86">G660</f>
        <v>11750</v>
      </c>
      <c r="H659" s="16">
        <f t="shared" si="286"/>
        <v>0</v>
      </c>
      <c r="I659" s="12">
        <f t="shared" si="271"/>
        <v>11750</v>
      </c>
      <c r="J659" s="16">
        <f t="shared" si="286"/>
        <v>9094.5</v>
      </c>
      <c r="K659" s="16">
        <f t="shared" si="286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86"/>
        <v>11750</v>
      </c>
      <c r="H660" s="16">
        <f t="shared" si="286"/>
        <v>0</v>
      </c>
      <c r="I660" s="12">
        <f t="shared" si="271"/>
        <v>11750</v>
      </c>
      <c r="J660" s="16">
        <f t="shared" si="286"/>
        <v>9094.5</v>
      </c>
      <c r="K660" s="16">
        <f t="shared" si="286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86"/>
        <v>11750</v>
      </c>
      <c r="H661" s="16">
        <f t="shared" si="286"/>
        <v>0</v>
      </c>
      <c r="I661" s="12">
        <f t="shared" si="271"/>
        <v>11750</v>
      </c>
      <c r="J661" s="16">
        <f t="shared" si="286"/>
        <v>9094.5</v>
      </c>
      <c r="K661" s="16">
        <f t="shared" si="286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/>
      <c r="I662" s="12">
        <f t="shared" si="271"/>
        <v>11750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87">G664</f>
        <v>163.4</v>
      </c>
      <c r="H663" s="16">
        <f t="shared" si="287"/>
        <v>0</v>
      </c>
      <c r="I663" s="12">
        <f t="shared" si="271"/>
        <v>163.4</v>
      </c>
      <c r="J663" s="16">
        <f t="shared" si="287"/>
        <v>100</v>
      </c>
      <c r="K663" s="16">
        <f t="shared" si="287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87"/>
        <v>163.4</v>
      </c>
      <c r="H664" s="16">
        <f t="shared" si="287"/>
        <v>0</v>
      </c>
      <c r="I664" s="12">
        <f t="shared" si="271"/>
        <v>163.4</v>
      </c>
      <c r="J664" s="16">
        <f t="shared" si="287"/>
        <v>100</v>
      </c>
      <c r="K664" s="16">
        <f t="shared" si="287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87"/>
        <v>163.4</v>
      </c>
      <c r="H665" s="16">
        <f t="shared" si="287"/>
        <v>0</v>
      </c>
      <c r="I665" s="12">
        <f t="shared" ref="I665:I741" si="288">G665+H665</f>
        <v>163.4</v>
      </c>
      <c r="J665" s="16">
        <f t="shared" si="287"/>
        <v>100</v>
      </c>
      <c r="K665" s="16">
        <f t="shared" si="287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88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89">G668</f>
        <v>236.4</v>
      </c>
      <c r="H667" s="19">
        <f t="shared" si="289"/>
        <v>0</v>
      </c>
      <c r="I667" s="12">
        <f t="shared" si="288"/>
        <v>236.4</v>
      </c>
      <c r="J667" s="19">
        <f t="shared" ref="J667:K669" si="290">J668</f>
        <v>250</v>
      </c>
      <c r="K667" s="19">
        <f t="shared" si="290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89"/>
        <v>236.4</v>
      </c>
      <c r="H668" s="19">
        <f t="shared" si="289"/>
        <v>0</v>
      </c>
      <c r="I668" s="12">
        <f t="shared" si="288"/>
        <v>236.4</v>
      </c>
      <c r="J668" s="19">
        <f t="shared" si="290"/>
        <v>250</v>
      </c>
      <c r="K668" s="19">
        <f t="shared" si="290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89"/>
        <v>236.4</v>
      </c>
      <c r="H669" s="19">
        <f t="shared" si="289"/>
        <v>0</v>
      </c>
      <c r="I669" s="12">
        <f t="shared" si="288"/>
        <v>236.4</v>
      </c>
      <c r="J669" s="19">
        <f t="shared" si="290"/>
        <v>250</v>
      </c>
      <c r="K669" s="19">
        <f t="shared" si="290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/>
      <c r="I670" s="12">
        <f t="shared" si="288"/>
        <v>236.4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91">G672</f>
        <v>1943.1</v>
      </c>
      <c r="H671" s="16">
        <f t="shared" si="291"/>
        <v>0</v>
      </c>
      <c r="I671" s="12">
        <f t="shared" si="288"/>
        <v>1943.1</v>
      </c>
      <c r="J671" s="16">
        <f t="shared" si="291"/>
        <v>1943.1</v>
      </c>
      <c r="K671" s="16">
        <f t="shared" si="291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91"/>
        <v>1943.1</v>
      </c>
      <c r="H672" s="16">
        <f t="shared" si="291"/>
        <v>0</v>
      </c>
      <c r="I672" s="12">
        <f t="shared" si="288"/>
        <v>1943.1</v>
      </c>
      <c r="J672" s="16">
        <f t="shared" si="291"/>
        <v>1943.1</v>
      </c>
      <c r="K672" s="16">
        <f t="shared" si="291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91"/>
        <v>1943.1</v>
      </c>
      <c r="H673" s="16">
        <f t="shared" si="291"/>
        <v>0</v>
      </c>
      <c r="I673" s="12">
        <f t="shared" si="288"/>
        <v>1943.1</v>
      </c>
      <c r="J673" s="16">
        <f t="shared" si="291"/>
        <v>1943.1</v>
      </c>
      <c r="K673" s="16">
        <f t="shared" si="291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88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92">G676</f>
        <v>2353.5</v>
      </c>
      <c r="H675" s="16">
        <f t="shared" si="292"/>
        <v>0</v>
      </c>
      <c r="I675" s="12">
        <f t="shared" si="288"/>
        <v>2353.5</v>
      </c>
      <c r="J675" s="16">
        <f t="shared" si="292"/>
        <v>2111.5</v>
      </c>
      <c r="K675" s="16">
        <f t="shared" si="292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92"/>
        <v>2353.5</v>
      </c>
      <c r="H676" s="16">
        <f t="shared" si="292"/>
        <v>0</v>
      </c>
      <c r="I676" s="12">
        <f t="shared" si="288"/>
        <v>2353.5</v>
      </c>
      <c r="J676" s="16">
        <f t="shared" si="292"/>
        <v>2111.5</v>
      </c>
      <c r="K676" s="16">
        <f t="shared" si="292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93">G678+G679+G680</f>
        <v>2353.5</v>
      </c>
      <c r="H677" s="16">
        <f t="shared" ref="H677" si="294">H678+H679+H680</f>
        <v>0</v>
      </c>
      <c r="I677" s="12">
        <f t="shared" si="288"/>
        <v>2353.5</v>
      </c>
      <c r="J677" s="16">
        <f t="shared" si="293"/>
        <v>2111.5</v>
      </c>
      <c r="K677" s="16">
        <f t="shared" si="293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88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88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88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95">G682</f>
        <v>1943.1</v>
      </c>
      <c r="H681" s="16">
        <f t="shared" si="295"/>
        <v>0</v>
      </c>
      <c r="I681" s="12">
        <f t="shared" si="288"/>
        <v>1943.1</v>
      </c>
      <c r="J681" s="16">
        <f t="shared" si="295"/>
        <v>1943.1</v>
      </c>
      <c r="K681" s="16">
        <f t="shared" si="295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95"/>
        <v>1943.1</v>
      </c>
      <c r="H682" s="16">
        <f t="shared" si="295"/>
        <v>0</v>
      </c>
      <c r="I682" s="12">
        <f t="shared" si="288"/>
        <v>1943.1</v>
      </c>
      <c r="J682" s="16">
        <f t="shared" si="295"/>
        <v>1943.1</v>
      </c>
      <c r="K682" s="16">
        <f t="shared" si="295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95"/>
        <v>1943.1</v>
      </c>
      <c r="H683" s="16">
        <f t="shared" si="295"/>
        <v>0</v>
      </c>
      <c r="I683" s="12">
        <f t="shared" si="288"/>
        <v>1943.1</v>
      </c>
      <c r="J683" s="16">
        <f t="shared" si="295"/>
        <v>1943.1</v>
      </c>
      <c r="K683" s="16">
        <f t="shared" si="295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88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96">G686</f>
        <v>1560</v>
      </c>
      <c r="H685" s="16">
        <f t="shared" si="296"/>
        <v>0</v>
      </c>
      <c r="I685" s="12">
        <f t="shared" si="288"/>
        <v>1560</v>
      </c>
      <c r="J685" s="16">
        <f t="shared" si="296"/>
        <v>1400</v>
      </c>
      <c r="K685" s="16">
        <f t="shared" si="296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96"/>
        <v>1560</v>
      </c>
      <c r="H686" s="16">
        <f t="shared" si="296"/>
        <v>0</v>
      </c>
      <c r="I686" s="12">
        <f t="shared" si="288"/>
        <v>1560</v>
      </c>
      <c r="J686" s="16">
        <f t="shared" si="296"/>
        <v>1400</v>
      </c>
      <c r="K686" s="16">
        <f t="shared" si="296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96"/>
        <v>1560</v>
      </c>
      <c r="H687" s="16">
        <f t="shared" si="296"/>
        <v>0</v>
      </c>
      <c r="I687" s="12">
        <f t="shared" si="288"/>
        <v>1560</v>
      </c>
      <c r="J687" s="16">
        <f t="shared" si="296"/>
        <v>1400</v>
      </c>
      <c r="K687" s="16">
        <f t="shared" si="296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/>
      <c r="I688" s="12">
        <f t="shared" si="288"/>
        <v>1560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97">G690</f>
        <v>97869.7</v>
      </c>
      <c r="H689" s="16">
        <f t="shared" si="297"/>
        <v>0</v>
      </c>
      <c r="I689" s="12">
        <f t="shared" si="288"/>
        <v>97869.7</v>
      </c>
      <c r="J689" s="16">
        <f t="shared" si="297"/>
        <v>97845.8</v>
      </c>
      <c r="K689" s="16">
        <f t="shared" si="297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97"/>
        <v>97869.7</v>
      </c>
      <c r="H690" s="16">
        <f t="shared" si="297"/>
        <v>0</v>
      </c>
      <c r="I690" s="12">
        <f t="shared" si="288"/>
        <v>97869.7</v>
      </c>
      <c r="J690" s="16">
        <f t="shared" si="297"/>
        <v>97845.8</v>
      </c>
      <c r="K690" s="16">
        <f t="shared" si="297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97"/>
        <v>97869.7</v>
      </c>
      <c r="H691" s="16">
        <f t="shared" si="297"/>
        <v>0</v>
      </c>
      <c r="I691" s="12">
        <f t="shared" si="288"/>
        <v>97869.7</v>
      </c>
      <c r="J691" s="16">
        <f t="shared" si="297"/>
        <v>97845.8</v>
      </c>
      <c r="K691" s="16">
        <f t="shared" si="297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88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0</v>
      </c>
      <c r="H693" s="149">
        <f>H694</f>
        <v>1491.3000000000002</v>
      </c>
      <c r="I693" s="185">
        <f t="shared" si="288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0</v>
      </c>
      <c r="H694" s="149">
        <f>H695</f>
        <v>1491.3000000000002</v>
      </c>
      <c r="I694" s="185">
        <f t="shared" si="288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0</v>
      </c>
      <c r="H695" s="149">
        <f>H696+H697</f>
        <v>1491.3000000000002</v>
      </c>
      <c r="I695" s="185">
        <f t="shared" si="288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/>
      <c r="H696" s="149">
        <f>'[4]Поправки февраль'!$I$874</f>
        <v>14.9</v>
      </c>
      <c r="I696" s="185">
        <f t="shared" si="288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/>
      <c r="H697" s="149">
        <f>'[4]Поправки февраль'!$I$875</f>
        <v>1476.4</v>
      </c>
      <c r="I697" s="185">
        <f t="shared" si="288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1491.3000000000002</v>
      </c>
      <c r="H698" s="64">
        <f>H699</f>
        <v>-1491.3000000000002</v>
      </c>
      <c r="I698" s="12">
        <f t="shared" si="288"/>
        <v>0</v>
      </c>
      <c r="J698" s="64">
        <f t="shared" ref="J698:K699" si="298">J699</f>
        <v>0</v>
      </c>
      <c r="K698" s="64">
        <f t="shared" si="298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1491.3000000000002</v>
      </c>
      <c r="H699" s="64">
        <f>H700</f>
        <v>-1491.3000000000002</v>
      </c>
      <c r="I699" s="12">
        <f t="shared" si="288"/>
        <v>0</v>
      </c>
      <c r="J699" s="64">
        <f t="shared" si="298"/>
        <v>0</v>
      </c>
      <c r="K699" s="64">
        <f t="shared" si="298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1491.3000000000002</v>
      </c>
      <c r="H700" s="64">
        <f>H701+H702</f>
        <v>-1491.3000000000002</v>
      </c>
      <c r="I700" s="12">
        <f t="shared" si="288"/>
        <v>0</v>
      </c>
      <c r="J700" s="64">
        <f t="shared" ref="J700:K700" si="299">J701+J702</f>
        <v>0</v>
      </c>
      <c r="K700" s="64">
        <f t="shared" si="299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f>'[3]Бюджет 2025 г 2 чтение'!$H$866</f>
        <v>14.9</v>
      </c>
      <c r="H701" s="64">
        <f>'[4]Поправки февраль'!$I$879</f>
        <v>-14.9</v>
      </c>
      <c r="I701" s="12">
        <f t="shared" si="288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f>'[3]Бюджет 2025 г 2 чтение'!$H$867</f>
        <v>1476.4</v>
      </c>
      <c r="H702" s="64">
        <f>'[4]Поправки февраль'!$I$880</f>
        <v>-1476.4</v>
      </c>
      <c r="I702" s="12">
        <f t="shared" si="288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300">G704</f>
        <v>0</v>
      </c>
      <c r="H703" s="149">
        <f t="shared" si="300"/>
        <v>546.79999999999995</v>
      </c>
      <c r="I703" s="185">
        <f t="shared" si="288"/>
        <v>546.79999999999995</v>
      </c>
      <c r="J703" s="155">
        <f t="shared" ref="J703:K705" si="301">J704</f>
        <v>546.79999999999995</v>
      </c>
      <c r="K703" s="155">
        <f t="shared" si="301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300"/>
        <v>0</v>
      </c>
      <c r="H704" s="149">
        <f t="shared" si="300"/>
        <v>546.79999999999995</v>
      </c>
      <c r="I704" s="185">
        <f t="shared" si="288"/>
        <v>546.79999999999995</v>
      </c>
      <c r="J704" s="155">
        <f t="shared" si="301"/>
        <v>546.79999999999995</v>
      </c>
      <c r="K704" s="155">
        <f t="shared" si="301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300"/>
        <v>0</v>
      </c>
      <c r="H705" s="149">
        <f t="shared" si="300"/>
        <v>546.79999999999995</v>
      </c>
      <c r="I705" s="185">
        <f t="shared" si="288"/>
        <v>546.79999999999995</v>
      </c>
      <c r="J705" s="155">
        <f t="shared" si="301"/>
        <v>546.79999999999995</v>
      </c>
      <c r="K705" s="155">
        <f t="shared" si="301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/>
      <c r="H706" s="149">
        <f>'[4]Поправки февраль'!$I$884</f>
        <v>546.79999999999995</v>
      </c>
      <c r="I706" s="185">
        <f t="shared" si="288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302">G708</f>
        <v>546.79999999999995</v>
      </c>
      <c r="H707" s="149">
        <f t="shared" si="302"/>
        <v>-546.79999999999995</v>
      </c>
      <c r="I707" s="185">
        <f t="shared" si="288"/>
        <v>0</v>
      </c>
      <c r="J707" s="149">
        <f t="shared" si="302"/>
        <v>0</v>
      </c>
      <c r="K707" s="149">
        <f t="shared" si="302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302"/>
        <v>546.79999999999995</v>
      </c>
      <c r="H708" s="149">
        <f t="shared" si="302"/>
        <v>-546.79999999999995</v>
      </c>
      <c r="I708" s="185">
        <f t="shared" si="288"/>
        <v>0</v>
      </c>
      <c r="J708" s="149">
        <f t="shared" si="302"/>
        <v>0</v>
      </c>
      <c r="K708" s="149">
        <f t="shared" si="302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302"/>
        <v>546.79999999999995</v>
      </c>
      <c r="H709" s="149">
        <f t="shared" si="302"/>
        <v>-546.79999999999995</v>
      </c>
      <c r="I709" s="185">
        <f t="shared" si="288"/>
        <v>0</v>
      </c>
      <c r="J709" s="149">
        <f t="shared" si="302"/>
        <v>0</v>
      </c>
      <c r="K709" s="149">
        <f t="shared" si="302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f>'[3]Бюджет 2025 г 2 чтение'!$H$871</f>
        <v>546.79999999999995</v>
      </c>
      <c r="H710" s="149">
        <f>'[4]Поправки февраль'!$I$888</f>
        <v>-546.79999999999995</v>
      </c>
      <c r="I710" s="185">
        <f t="shared" si="288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303">G712</f>
        <v>150.6</v>
      </c>
      <c r="H711" s="64">
        <f t="shared" si="303"/>
        <v>0</v>
      </c>
      <c r="I711" s="12">
        <f t="shared" si="288"/>
        <v>150.6</v>
      </c>
      <c r="J711" s="22">
        <f t="shared" si="303"/>
        <v>150.6</v>
      </c>
      <c r="K711" s="22">
        <f t="shared" si="303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303"/>
        <v>150.6</v>
      </c>
      <c r="H712" s="64">
        <f t="shared" si="303"/>
        <v>0</v>
      </c>
      <c r="I712" s="12">
        <f t="shared" si="288"/>
        <v>150.6</v>
      </c>
      <c r="J712" s="22">
        <f t="shared" si="303"/>
        <v>150.6</v>
      </c>
      <c r="K712" s="22">
        <f t="shared" si="303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303"/>
        <v>150.6</v>
      </c>
      <c r="H713" s="64">
        <f t="shared" si="303"/>
        <v>0</v>
      </c>
      <c r="I713" s="12">
        <f t="shared" si="288"/>
        <v>150.6</v>
      </c>
      <c r="J713" s="22">
        <f t="shared" si="303"/>
        <v>150.6</v>
      </c>
      <c r="K713" s="22">
        <f t="shared" si="303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88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304">G716</f>
        <v>1258.8</v>
      </c>
      <c r="H715" s="16">
        <f t="shared" si="304"/>
        <v>0</v>
      </c>
      <c r="I715" s="12">
        <f t="shared" si="288"/>
        <v>1258.8</v>
      </c>
      <c r="J715" s="16">
        <f t="shared" si="304"/>
        <v>1183</v>
      </c>
      <c r="K715" s="16">
        <f t="shared" si="304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304"/>
        <v>1258.8</v>
      </c>
      <c r="H716" s="16">
        <f t="shared" si="304"/>
        <v>0</v>
      </c>
      <c r="I716" s="12">
        <f t="shared" si="288"/>
        <v>1258.8</v>
      </c>
      <c r="J716" s="16">
        <f t="shared" si="304"/>
        <v>1183</v>
      </c>
      <c r="K716" s="16">
        <f t="shared" si="304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304"/>
        <v>1258.8</v>
      </c>
      <c r="H717" s="16">
        <f t="shared" si="304"/>
        <v>0</v>
      </c>
      <c r="I717" s="12">
        <f t="shared" si="288"/>
        <v>1258.8</v>
      </c>
      <c r="J717" s="16">
        <f t="shared" si="304"/>
        <v>1183</v>
      </c>
      <c r="K717" s="16">
        <f t="shared" si="304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88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305">G720</f>
        <v>0</v>
      </c>
      <c r="H719" s="64">
        <f t="shared" si="305"/>
        <v>13749.1</v>
      </c>
      <c r="I719" s="12">
        <f t="shared" si="288"/>
        <v>13749.1</v>
      </c>
      <c r="J719" s="20">
        <f t="shared" ref="J719:K721" si="306">J720</f>
        <v>13749.1</v>
      </c>
      <c r="K719" s="20">
        <f t="shared" si="306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305"/>
        <v>0</v>
      </c>
      <c r="H720" s="64">
        <f t="shared" si="305"/>
        <v>13749.1</v>
      </c>
      <c r="I720" s="12">
        <f t="shared" si="288"/>
        <v>13749.1</v>
      </c>
      <c r="J720" s="20">
        <f t="shared" si="306"/>
        <v>13749.1</v>
      </c>
      <c r="K720" s="20">
        <f t="shared" si="306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305"/>
        <v>0</v>
      </c>
      <c r="H721" s="64">
        <f t="shared" si="305"/>
        <v>13749.1</v>
      </c>
      <c r="I721" s="12">
        <f t="shared" si="288"/>
        <v>13749.1</v>
      </c>
      <c r="J721" s="20">
        <f t="shared" si="306"/>
        <v>13749.1</v>
      </c>
      <c r="K721" s="20">
        <f t="shared" si="306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/>
      <c r="H722" s="64">
        <f>'[4]Поправки февраль'!$I$914</f>
        <v>13749.1</v>
      </c>
      <c r="I722" s="12">
        <f t="shared" si="288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307">G724</f>
        <v>13749.1</v>
      </c>
      <c r="H723" s="16">
        <f t="shared" si="307"/>
        <v>-13749.1</v>
      </c>
      <c r="I723" s="12">
        <f t="shared" si="288"/>
        <v>0</v>
      </c>
      <c r="J723" s="16">
        <f t="shared" si="307"/>
        <v>0</v>
      </c>
      <c r="K723" s="16">
        <f t="shared" si="307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307"/>
        <v>13749.1</v>
      </c>
      <c r="H724" s="16">
        <f t="shared" si="307"/>
        <v>-13749.1</v>
      </c>
      <c r="I724" s="12">
        <f t="shared" si="288"/>
        <v>0</v>
      </c>
      <c r="J724" s="16">
        <f t="shared" si="307"/>
        <v>0</v>
      </c>
      <c r="K724" s="16">
        <f t="shared" si="307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307"/>
        <v>13749.1</v>
      </c>
      <c r="H725" s="16">
        <f t="shared" si="307"/>
        <v>-13749.1</v>
      </c>
      <c r="I725" s="12">
        <f t="shared" si="288"/>
        <v>0</v>
      </c>
      <c r="J725" s="16">
        <f t="shared" si="307"/>
        <v>0</v>
      </c>
      <c r="K725" s="16">
        <f t="shared" si="307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f>'[3]Бюджет 2025 г 2 чтение'!$H$897</f>
        <v>13749.1</v>
      </c>
      <c r="H726" s="130">
        <f>'[4]Поправки февраль'!$I$918</f>
        <v>-13749.1</v>
      </c>
      <c r="I726" s="12">
        <f t="shared" si="288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308">G728</f>
        <v>0</v>
      </c>
      <c r="H727" s="16">
        <f t="shared" si="308"/>
        <v>0</v>
      </c>
      <c r="I727" s="12">
        <f t="shared" si="288"/>
        <v>0</v>
      </c>
      <c r="J727" s="16">
        <f t="shared" si="308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308"/>
        <v>0</v>
      </c>
      <c r="H728" s="16">
        <f t="shared" si="308"/>
        <v>0</v>
      </c>
      <c r="I728" s="12">
        <f t="shared" si="288"/>
        <v>0</v>
      </c>
      <c r="J728" s="16">
        <f t="shared" si="308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308"/>
        <v>0</v>
      </c>
      <c r="H729" s="16">
        <f t="shared" si="308"/>
        <v>0</v>
      </c>
      <c r="I729" s="12">
        <f t="shared" si="288"/>
        <v>0</v>
      </c>
      <c r="J729" s="16">
        <f t="shared" si="308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308"/>
        <v>0</v>
      </c>
      <c r="H730" s="16">
        <f t="shared" si="308"/>
        <v>0</v>
      </c>
      <c r="I730" s="12">
        <f t="shared" si="288"/>
        <v>0</v>
      </c>
      <c r="J730" s="16">
        <f t="shared" si="308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308"/>
        <v>0</v>
      </c>
      <c r="H731" s="16">
        <f t="shared" si="308"/>
        <v>0</v>
      </c>
      <c r="I731" s="12">
        <f t="shared" si="288"/>
        <v>0</v>
      </c>
      <c r="J731" s="16">
        <f t="shared" si="308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308"/>
        <v>0</v>
      </c>
      <c r="H732" s="16">
        <f t="shared" si="308"/>
        <v>0</v>
      </c>
      <c r="I732" s="12">
        <f t="shared" si="288"/>
        <v>0</v>
      </c>
      <c r="J732" s="16">
        <f t="shared" si="308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88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88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309">G736</f>
        <v>0</v>
      </c>
      <c r="H735" s="63">
        <f t="shared" si="309"/>
        <v>0</v>
      </c>
      <c r="I735" s="12">
        <f t="shared" si="288"/>
        <v>0</v>
      </c>
      <c r="J735" s="63">
        <f t="shared" si="309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309"/>
        <v>0</v>
      </c>
      <c r="H736" s="63">
        <f t="shared" si="309"/>
        <v>0</v>
      </c>
      <c r="I736" s="12">
        <f t="shared" si="288"/>
        <v>0</v>
      </c>
      <c r="J736" s="63">
        <f t="shared" si="309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309"/>
        <v>0</v>
      </c>
      <c r="H737" s="63">
        <f t="shared" si="309"/>
        <v>0</v>
      </c>
      <c r="I737" s="12">
        <f t="shared" si="288"/>
        <v>0</v>
      </c>
      <c r="J737" s="63">
        <f t="shared" si="309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88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310">G740</f>
        <v>0</v>
      </c>
      <c r="H739" s="63">
        <f t="shared" si="310"/>
        <v>0</v>
      </c>
      <c r="I739" s="12">
        <f t="shared" si="288"/>
        <v>0</v>
      </c>
      <c r="J739" s="63">
        <f t="shared" si="310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310"/>
        <v>0</v>
      </c>
      <c r="H740" s="63">
        <f t="shared" si="310"/>
        <v>0</v>
      </c>
      <c r="I740" s="12">
        <f t="shared" si="288"/>
        <v>0</v>
      </c>
      <c r="J740" s="63">
        <f t="shared" si="310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310"/>
        <v>0</v>
      </c>
      <c r="H741" s="63">
        <f t="shared" si="310"/>
        <v>0</v>
      </c>
      <c r="I741" s="12">
        <f t="shared" si="288"/>
        <v>0</v>
      </c>
      <c r="J741" s="63">
        <f t="shared" si="310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311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311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311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311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311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311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311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312">G750</f>
        <v>0</v>
      </c>
      <c r="H749" s="63">
        <f t="shared" si="312"/>
        <v>0</v>
      </c>
      <c r="I749" s="12">
        <f t="shared" si="311"/>
        <v>0</v>
      </c>
      <c r="J749" s="63">
        <f t="shared" ref="J749:K752" si="313">J750</f>
        <v>0</v>
      </c>
      <c r="K749" s="63">
        <f t="shared" si="313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312"/>
        <v>0</v>
      </c>
      <c r="H750" s="63">
        <f t="shared" si="312"/>
        <v>0</v>
      </c>
      <c r="I750" s="12">
        <f t="shared" si="311"/>
        <v>0</v>
      </c>
      <c r="J750" s="63">
        <f t="shared" si="313"/>
        <v>0</v>
      </c>
      <c r="K750" s="63">
        <f t="shared" si="313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312"/>
        <v>0</v>
      </c>
      <c r="H751" s="63">
        <f t="shared" si="312"/>
        <v>0</v>
      </c>
      <c r="I751" s="12">
        <f t="shared" si="311"/>
        <v>0</v>
      </c>
      <c r="J751" s="63">
        <f t="shared" si="313"/>
        <v>0</v>
      </c>
      <c r="K751" s="63">
        <f t="shared" si="313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312"/>
        <v>0</v>
      </c>
      <c r="H752" s="63">
        <f t="shared" si="312"/>
        <v>0</v>
      </c>
      <c r="I752" s="12">
        <f t="shared" si="311"/>
        <v>0</v>
      </c>
      <c r="J752" s="63">
        <f t="shared" si="313"/>
        <v>0</v>
      </c>
      <c r="K752" s="63">
        <f t="shared" si="313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311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311"/>
        <v>0</v>
      </c>
      <c r="J754" s="64">
        <f>J769+J773+J778+J782+J786+J790+J794+J798+J802+J806+J810+J816+J820+J829+J824</f>
        <v>0</v>
      </c>
      <c r="K754" s="64">
        <f t="shared" ref="K754" si="314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311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311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311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311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311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311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311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311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311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311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311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311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311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311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315">G770</f>
        <v>0</v>
      </c>
      <c r="H769" s="64">
        <f t="shared" si="315"/>
        <v>0</v>
      </c>
      <c r="I769" s="12">
        <f t="shared" si="311"/>
        <v>0</v>
      </c>
      <c r="J769" s="64">
        <f t="shared" si="315"/>
        <v>0</v>
      </c>
      <c r="K769" s="64">
        <f t="shared" si="315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315"/>
        <v>0</v>
      </c>
      <c r="H770" s="64">
        <f t="shared" si="315"/>
        <v>0</v>
      </c>
      <c r="I770" s="12">
        <f t="shared" si="311"/>
        <v>0</v>
      </c>
      <c r="J770" s="64">
        <f t="shared" si="315"/>
        <v>0</v>
      </c>
      <c r="K770" s="64">
        <f t="shared" si="315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315"/>
        <v>0</v>
      </c>
      <c r="H771" s="64">
        <f t="shared" si="315"/>
        <v>0</v>
      </c>
      <c r="I771" s="12">
        <f t="shared" si="311"/>
        <v>0</v>
      </c>
      <c r="J771" s="64">
        <f t="shared" si="315"/>
        <v>0</v>
      </c>
      <c r="K771" s="64">
        <f t="shared" si="315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311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316">G774</f>
        <v>0</v>
      </c>
      <c r="H773" s="64">
        <f t="shared" si="316"/>
        <v>0</v>
      </c>
      <c r="I773" s="12">
        <f t="shared" si="311"/>
        <v>0</v>
      </c>
      <c r="J773" s="64">
        <f t="shared" ref="J773:K776" si="317">J774</f>
        <v>0</v>
      </c>
      <c r="K773" s="64">
        <f t="shared" si="317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316"/>
        <v>0</v>
      </c>
      <c r="H774" s="64">
        <f t="shared" si="316"/>
        <v>0</v>
      </c>
      <c r="I774" s="12">
        <f t="shared" si="311"/>
        <v>0</v>
      </c>
      <c r="J774" s="64">
        <f t="shared" si="317"/>
        <v>0</v>
      </c>
      <c r="K774" s="64">
        <f t="shared" si="317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316"/>
        <v>0</v>
      </c>
      <c r="H775" s="64">
        <f t="shared" si="316"/>
        <v>0</v>
      </c>
      <c r="I775" s="12">
        <f t="shared" si="311"/>
        <v>0</v>
      </c>
      <c r="J775" s="64">
        <f t="shared" si="317"/>
        <v>0</v>
      </c>
      <c r="K775" s="64">
        <f t="shared" si="317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316"/>
        <v>0</v>
      </c>
      <c r="H776" s="64">
        <f t="shared" si="316"/>
        <v>0</v>
      </c>
      <c r="I776" s="12">
        <f t="shared" si="311"/>
        <v>0</v>
      </c>
      <c r="J776" s="64">
        <f t="shared" si="317"/>
        <v>0</v>
      </c>
      <c r="K776" s="64">
        <f t="shared" si="317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311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318">G779</f>
        <v>0</v>
      </c>
      <c r="H778" s="64">
        <f t="shared" si="318"/>
        <v>0</v>
      </c>
      <c r="I778" s="12">
        <f t="shared" si="311"/>
        <v>0</v>
      </c>
      <c r="J778" s="64">
        <f t="shared" si="318"/>
        <v>0</v>
      </c>
      <c r="K778" s="64">
        <f t="shared" si="318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318"/>
        <v>0</v>
      </c>
      <c r="H779" s="64">
        <f t="shared" si="318"/>
        <v>0</v>
      </c>
      <c r="I779" s="12">
        <f t="shared" si="311"/>
        <v>0</v>
      </c>
      <c r="J779" s="64">
        <f t="shared" si="318"/>
        <v>0</v>
      </c>
      <c r="K779" s="64">
        <f t="shared" si="318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318"/>
        <v>0</v>
      </c>
      <c r="H780" s="64">
        <f t="shared" si="318"/>
        <v>0</v>
      </c>
      <c r="I780" s="12">
        <f t="shared" si="311"/>
        <v>0</v>
      </c>
      <c r="J780" s="64">
        <f t="shared" si="318"/>
        <v>0</v>
      </c>
      <c r="K780" s="64">
        <f t="shared" si="318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311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319">G783</f>
        <v>0</v>
      </c>
      <c r="H782" s="64">
        <f t="shared" si="319"/>
        <v>0</v>
      </c>
      <c r="I782" s="12">
        <f t="shared" si="311"/>
        <v>0</v>
      </c>
      <c r="J782" s="64">
        <f t="shared" si="319"/>
        <v>0</v>
      </c>
      <c r="K782" s="64">
        <f t="shared" si="319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319"/>
        <v>0</v>
      </c>
      <c r="H783" s="64">
        <f t="shared" si="319"/>
        <v>0</v>
      </c>
      <c r="I783" s="12">
        <f t="shared" si="311"/>
        <v>0</v>
      </c>
      <c r="J783" s="64">
        <f t="shared" si="319"/>
        <v>0</v>
      </c>
      <c r="K783" s="64">
        <f t="shared" si="319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319"/>
        <v>0</v>
      </c>
      <c r="H784" s="64">
        <f t="shared" si="319"/>
        <v>0</v>
      </c>
      <c r="I784" s="12">
        <f t="shared" si="311"/>
        <v>0</v>
      </c>
      <c r="J784" s="64">
        <f t="shared" si="319"/>
        <v>0</v>
      </c>
      <c r="K784" s="64">
        <f t="shared" si="319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311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320">G787</f>
        <v>0</v>
      </c>
      <c r="H786" s="64">
        <f t="shared" si="320"/>
        <v>0</v>
      </c>
      <c r="I786" s="12">
        <f t="shared" si="311"/>
        <v>0</v>
      </c>
      <c r="J786" s="64">
        <f t="shared" si="320"/>
        <v>0</v>
      </c>
      <c r="K786" s="64">
        <f t="shared" si="320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320"/>
        <v>0</v>
      </c>
      <c r="H787" s="64">
        <f t="shared" si="320"/>
        <v>0</v>
      </c>
      <c r="I787" s="12">
        <f t="shared" si="311"/>
        <v>0</v>
      </c>
      <c r="J787" s="64">
        <f t="shared" si="320"/>
        <v>0</v>
      </c>
      <c r="K787" s="64">
        <f t="shared" si="320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320"/>
        <v>0</v>
      </c>
      <c r="H788" s="64">
        <f t="shared" si="320"/>
        <v>0</v>
      </c>
      <c r="I788" s="12">
        <f t="shared" si="311"/>
        <v>0</v>
      </c>
      <c r="J788" s="64">
        <f t="shared" si="320"/>
        <v>0</v>
      </c>
      <c r="K788" s="64">
        <f t="shared" si="320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311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321">G791</f>
        <v>0</v>
      </c>
      <c r="H790" s="64">
        <f t="shared" si="321"/>
        <v>0</v>
      </c>
      <c r="I790" s="12">
        <f t="shared" si="311"/>
        <v>0</v>
      </c>
      <c r="J790" s="64">
        <f t="shared" si="321"/>
        <v>0</v>
      </c>
      <c r="K790" s="64">
        <f t="shared" si="321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321"/>
        <v>0</v>
      </c>
      <c r="H791" s="64">
        <f t="shared" si="321"/>
        <v>0</v>
      </c>
      <c r="I791" s="12">
        <f t="shared" si="311"/>
        <v>0</v>
      </c>
      <c r="J791" s="64">
        <f t="shared" si="321"/>
        <v>0</v>
      </c>
      <c r="K791" s="64">
        <f t="shared" si="321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321"/>
        <v>0</v>
      </c>
      <c r="H792" s="64">
        <f t="shared" si="321"/>
        <v>0</v>
      </c>
      <c r="I792" s="12">
        <f t="shared" si="311"/>
        <v>0</v>
      </c>
      <c r="J792" s="64">
        <f t="shared" si="321"/>
        <v>0</v>
      </c>
      <c r="K792" s="64">
        <f t="shared" si="321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311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322">G795</f>
        <v>0</v>
      </c>
      <c r="H794" s="64">
        <f t="shared" si="322"/>
        <v>0</v>
      </c>
      <c r="I794" s="12">
        <f t="shared" si="311"/>
        <v>0</v>
      </c>
      <c r="J794" s="64">
        <f t="shared" si="322"/>
        <v>0</v>
      </c>
      <c r="K794" s="64">
        <f t="shared" si="322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322"/>
        <v>0</v>
      </c>
      <c r="H795" s="64">
        <f t="shared" si="322"/>
        <v>0</v>
      </c>
      <c r="I795" s="12">
        <f t="shared" si="311"/>
        <v>0</v>
      </c>
      <c r="J795" s="64">
        <f t="shared" si="322"/>
        <v>0</v>
      </c>
      <c r="K795" s="64">
        <f t="shared" si="322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322"/>
        <v>0</v>
      </c>
      <c r="H796" s="64">
        <f t="shared" si="322"/>
        <v>0</v>
      </c>
      <c r="I796" s="12">
        <f t="shared" si="311"/>
        <v>0</v>
      </c>
      <c r="J796" s="64">
        <f t="shared" si="322"/>
        <v>0</v>
      </c>
      <c r="K796" s="64">
        <f t="shared" si="322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311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323">G799</f>
        <v>0</v>
      </c>
      <c r="H798" s="64">
        <f t="shared" si="323"/>
        <v>0</v>
      </c>
      <c r="I798" s="12">
        <f t="shared" si="311"/>
        <v>0</v>
      </c>
      <c r="J798" s="64">
        <f t="shared" si="323"/>
        <v>0</v>
      </c>
      <c r="K798" s="64">
        <f t="shared" si="323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323"/>
        <v>0</v>
      </c>
      <c r="H799" s="64">
        <f t="shared" si="323"/>
        <v>0</v>
      </c>
      <c r="I799" s="12">
        <f t="shared" si="311"/>
        <v>0</v>
      </c>
      <c r="J799" s="64">
        <f t="shared" si="323"/>
        <v>0</v>
      </c>
      <c r="K799" s="64">
        <f t="shared" si="323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323"/>
        <v>0</v>
      </c>
      <c r="H800" s="64">
        <f t="shared" si="323"/>
        <v>0</v>
      </c>
      <c r="I800" s="12">
        <f t="shared" si="311"/>
        <v>0</v>
      </c>
      <c r="J800" s="64">
        <f t="shared" si="323"/>
        <v>0</v>
      </c>
      <c r="K800" s="64">
        <f t="shared" si="323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311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324">G803</f>
        <v>0</v>
      </c>
      <c r="H802" s="64">
        <f t="shared" si="324"/>
        <v>0</v>
      </c>
      <c r="I802" s="12">
        <f>G802+H802</f>
        <v>0</v>
      </c>
      <c r="J802" s="64">
        <f t="shared" ref="J802:K804" si="325">J803</f>
        <v>0</v>
      </c>
      <c r="K802" s="64">
        <f t="shared" si="325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324"/>
        <v>0</v>
      </c>
      <c r="H803" s="64">
        <f t="shared" si="324"/>
        <v>0</v>
      </c>
      <c r="I803" s="12">
        <f>G803+H803</f>
        <v>0</v>
      </c>
      <c r="J803" s="64">
        <f t="shared" si="325"/>
        <v>0</v>
      </c>
      <c r="K803" s="64">
        <f t="shared" si="325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324"/>
        <v>0</v>
      </c>
      <c r="H804" s="64">
        <f t="shared" si="324"/>
        <v>0</v>
      </c>
      <c r="I804" s="12">
        <f>G804+H804</f>
        <v>0</v>
      </c>
      <c r="J804" s="64">
        <f t="shared" si="325"/>
        <v>0</v>
      </c>
      <c r="K804" s="64">
        <f t="shared" si="325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311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326">G807</f>
        <v>0</v>
      </c>
      <c r="H806" s="64">
        <f t="shared" si="326"/>
        <v>0</v>
      </c>
      <c r="I806" s="12">
        <f t="shared" ref="I806:I869" si="327">G806+H806</f>
        <v>0</v>
      </c>
      <c r="J806" s="64">
        <f t="shared" si="326"/>
        <v>0</v>
      </c>
      <c r="K806" s="64">
        <f t="shared" si="326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326"/>
        <v>0</v>
      </c>
      <c r="H807" s="64">
        <f t="shared" si="326"/>
        <v>0</v>
      </c>
      <c r="I807" s="12">
        <f t="shared" si="327"/>
        <v>0</v>
      </c>
      <c r="J807" s="64">
        <f t="shared" si="326"/>
        <v>0</v>
      </c>
      <c r="K807" s="64">
        <f t="shared" si="326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326"/>
        <v>0</v>
      </c>
      <c r="H808" s="64">
        <f t="shared" si="326"/>
        <v>0</v>
      </c>
      <c r="I808" s="12">
        <f t="shared" si="327"/>
        <v>0</v>
      </c>
      <c r="J808" s="64">
        <f t="shared" si="326"/>
        <v>0</v>
      </c>
      <c r="K808" s="64">
        <f t="shared" si="326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327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328">G811</f>
        <v>0</v>
      </c>
      <c r="H810" s="64">
        <f t="shared" si="328"/>
        <v>0</v>
      </c>
      <c r="I810" s="12">
        <f t="shared" si="327"/>
        <v>0</v>
      </c>
      <c r="J810" s="64">
        <f t="shared" si="328"/>
        <v>0</v>
      </c>
      <c r="K810" s="64">
        <f t="shared" si="328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328"/>
        <v>0</v>
      </c>
      <c r="H811" s="64">
        <f t="shared" si="328"/>
        <v>0</v>
      </c>
      <c r="I811" s="12">
        <f t="shared" si="327"/>
        <v>0</v>
      </c>
      <c r="J811" s="64">
        <f t="shared" si="328"/>
        <v>0</v>
      </c>
      <c r="K811" s="64">
        <f t="shared" si="328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327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327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327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327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329">G817</f>
        <v>0</v>
      </c>
      <c r="H816" s="64">
        <f t="shared" si="329"/>
        <v>0</v>
      </c>
      <c r="I816" s="12">
        <f t="shared" si="327"/>
        <v>0</v>
      </c>
      <c r="J816" s="64">
        <f t="shared" si="329"/>
        <v>0</v>
      </c>
      <c r="K816" s="64">
        <f t="shared" si="329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329"/>
        <v>0</v>
      </c>
      <c r="H817" s="64">
        <f t="shared" si="329"/>
        <v>0</v>
      </c>
      <c r="I817" s="12">
        <f t="shared" si="327"/>
        <v>0</v>
      </c>
      <c r="J817" s="64">
        <f t="shared" si="329"/>
        <v>0</v>
      </c>
      <c r="K817" s="64">
        <f t="shared" si="329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329"/>
        <v>0</v>
      </c>
      <c r="H818" s="64">
        <f t="shared" si="329"/>
        <v>0</v>
      </c>
      <c r="I818" s="12">
        <f t="shared" si="327"/>
        <v>0</v>
      </c>
      <c r="J818" s="64">
        <f t="shared" si="329"/>
        <v>0</v>
      </c>
      <c r="K818" s="64">
        <f t="shared" si="329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327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330">G821</f>
        <v>0</v>
      </c>
      <c r="H820" s="64">
        <f t="shared" si="330"/>
        <v>0</v>
      </c>
      <c r="I820" s="12">
        <f t="shared" si="327"/>
        <v>0</v>
      </c>
      <c r="J820" s="64">
        <f t="shared" si="330"/>
        <v>0</v>
      </c>
      <c r="K820" s="64">
        <f t="shared" si="330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330"/>
        <v>0</v>
      </c>
      <c r="H821" s="64">
        <f t="shared" si="330"/>
        <v>0</v>
      </c>
      <c r="I821" s="12">
        <f t="shared" si="327"/>
        <v>0</v>
      </c>
      <c r="J821" s="64">
        <f t="shared" si="330"/>
        <v>0</v>
      </c>
      <c r="K821" s="64">
        <f t="shared" si="330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330"/>
        <v>0</v>
      </c>
      <c r="H822" s="64">
        <f t="shared" si="330"/>
        <v>0</v>
      </c>
      <c r="I822" s="12">
        <f t="shared" si="327"/>
        <v>0</v>
      </c>
      <c r="J822" s="64">
        <f t="shared" si="330"/>
        <v>0</v>
      </c>
      <c r="K822" s="64">
        <f t="shared" si="330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327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327"/>
        <v>0</v>
      </c>
      <c r="J824" s="64">
        <f t="shared" ref="J824:K824" si="331">J825</f>
        <v>0</v>
      </c>
      <c r="K824" s="64">
        <f t="shared" si="331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327"/>
        <v>0</v>
      </c>
      <c r="J825" s="64">
        <f t="shared" ref="J825:K825" si="332">J826</f>
        <v>0</v>
      </c>
      <c r="K825" s="64">
        <f t="shared" si="332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327"/>
        <v>0</v>
      </c>
      <c r="J826" s="64">
        <f t="shared" ref="J826:K826" si="333">J827+J828</f>
        <v>0</v>
      </c>
      <c r="K826" s="64">
        <f t="shared" si="333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327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327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334">G830</f>
        <v>0</v>
      </c>
      <c r="H829" s="64">
        <f t="shared" si="334"/>
        <v>0</v>
      </c>
      <c r="I829" s="12">
        <f t="shared" si="327"/>
        <v>0</v>
      </c>
      <c r="J829" s="64">
        <f t="shared" si="334"/>
        <v>0</v>
      </c>
      <c r="K829" s="64">
        <f t="shared" si="334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334"/>
        <v>0</v>
      </c>
      <c r="H830" s="64">
        <f t="shared" si="334"/>
        <v>0</v>
      </c>
      <c r="I830" s="12">
        <f t="shared" si="327"/>
        <v>0</v>
      </c>
      <c r="J830" s="64">
        <f t="shared" si="334"/>
        <v>0</v>
      </c>
      <c r="K830" s="64">
        <f t="shared" si="334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334"/>
        <v>0</v>
      </c>
      <c r="H831" s="64">
        <f t="shared" si="334"/>
        <v>0</v>
      </c>
      <c r="I831" s="12">
        <f t="shared" si="327"/>
        <v>0</v>
      </c>
      <c r="J831" s="64">
        <f t="shared" si="334"/>
        <v>0</v>
      </c>
      <c r="K831" s="64">
        <f t="shared" si="334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327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327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327"/>
        <v>7295.7</v>
      </c>
      <c r="J834" s="16">
        <f t="shared" ref="J834:K834" si="335">J835</f>
        <v>5871</v>
      </c>
      <c r="K834" s="16">
        <f t="shared" si="335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327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327"/>
        <v>7295.7</v>
      </c>
      <c r="J836" s="16">
        <f t="shared" ref="J836:K836" si="336">J841+J873+J866+J853+J845+J849+J837</f>
        <v>5871</v>
      </c>
      <c r="K836" s="16">
        <f t="shared" si="336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337">G838</f>
        <v>0</v>
      </c>
      <c r="H837" s="130">
        <f t="shared" si="337"/>
        <v>0</v>
      </c>
      <c r="I837" s="12">
        <f t="shared" si="327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337"/>
        <v>0</v>
      </c>
      <c r="H838" s="130">
        <f t="shared" si="337"/>
        <v>0</v>
      </c>
      <c r="I838" s="12">
        <f t="shared" si="327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337"/>
        <v>0</v>
      </c>
      <c r="H839" s="130">
        <f t="shared" si="337"/>
        <v>0</v>
      </c>
      <c r="I839" s="12">
        <f t="shared" si="327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327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338">G842</f>
        <v>520</v>
      </c>
      <c r="H841" s="16">
        <f t="shared" si="338"/>
        <v>0</v>
      </c>
      <c r="I841" s="12">
        <f t="shared" si="327"/>
        <v>520</v>
      </c>
      <c r="J841" s="16">
        <f t="shared" si="338"/>
        <v>418</v>
      </c>
      <c r="K841" s="16">
        <f t="shared" si="338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338"/>
        <v>520</v>
      </c>
      <c r="H842" s="16">
        <f t="shared" si="338"/>
        <v>0</v>
      </c>
      <c r="I842" s="12">
        <f t="shared" si="327"/>
        <v>520</v>
      </c>
      <c r="J842" s="16">
        <f t="shared" si="338"/>
        <v>418</v>
      </c>
      <c r="K842" s="16">
        <f t="shared" si="338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338"/>
        <v>520</v>
      </c>
      <c r="H843" s="16">
        <f t="shared" si="338"/>
        <v>0</v>
      </c>
      <c r="I843" s="12">
        <f t="shared" si="327"/>
        <v>520</v>
      </c>
      <c r="J843" s="16">
        <f t="shared" si="338"/>
        <v>418</v>
      </c>
      <c r="K843" s="16">
        <f t="shared" si="338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327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339">G846</f>
        <v>5118.7</v>
      </c>
      <c r="H845" s="64">
        <f t="shared" si="339"/>
        <v>0</v>
      </c>
      <c r="I845" s="12">
        <f t="shared" si="327"/>
        <v>5118.7</v>
      </c>
      <c r="J845" s="64">
        <f t="shared" ref="J845:K847" si="340">J846</f>
        <v>4620.5</v>
      </c>
      <c r="K845" s="64">
        <f t="shared" si="340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339"/>
        <v>5118.7</v>
      </c>
      <c r="H846" s="64">
        <f t="shared" si="339"/>
        <v>0</v>
      </c>
      <c r="I846" s="12">
        <f t="shared" si="327"/>
        <v>5118.7</v>
      </c>
      <c r="J846" s="64">
        <f t="shared" si="340"/>
        <v>4620.5</v>
      </c>
      <c r="K846" s="64">
        <f t="shared" si="340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339"/>
        <v>5118.7</v>
      </c>
      <c r="H847" s="64">
        <f t="shared" si="339"/>
        <v>0</v>
      </c>
      <c r="I847" s="12">
        <f t="shared" si="327"/>
        <v>5118.7</v>
      </c>
      <c r="J847" s="64">
        <f t="shared" si="340"/>
        <v>4620.5</v>
      </c>
      <c r="K847" s="64">
        <f t="shared" si="340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327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341">G850</f>
        <v>778</v>
      </c>
      <c r="H849" s="64">
        <f t="shared" si="341"/>
        <v>0</v>
      </c>
      <c r="I849" s="12">
        <f t="shared" si="327"/>
        <v>778</v>
      </c>
      <c r="J849" s="64">
        <f t="shared" ref="J849:K851" si="342">J850</f>
        <v>832.5</v>
      </c>
      <c r="K849" s="64">
        <f t="shared" si="342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341"/>
        <v>778</v>
      </c>
      <c r="H850" s="64">
        <f t="shared" si="341"/>
        <v>0</v>
      </c>
      <c r="I850" s="12">
        <f t="shared" si="327"/>
        <v>778</v>
      </c>
      <c r="J850" s="64">
        <f t="shared" si="342"/>
        <v>832.5</v>
      </c>
      <c r="K850" s="64">
        <f t="shared" si="342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341"/>
        <v>778</v>
      </c>
      <c r="H851" s="64">
        <f t="shared" si="341"/>
        <v>0</v>
      </c>
      <c r="I851" s="12">
        <f t="shared" si="327"/>
        <v>778</v>
      </c>
      <c r="J851" s="64">
        <f t="shared" si="342"/>
        <v>832.5</v>
      </c>
      <c r="K851" s="64">
        <f t="shared" si="342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327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327"/>
        <v>879</v>
      </c>
      <c r="J853" s="64">
        <f t="shared" ref="J853:K853" si="343">J854+J863</f>
        <v>0</v>
      </c>
      <c r="K853" s="64">
        <f t="shared" si="343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327"/>
        <v>879</v>
      </c>
      <c r="J854" s="64">
        <f t="shared" ref="J854:K854" si="344">J855+J857+J859+J861</f>
        <v>0</v>
      </c>
      <c r="K854" s="64">
        <f t="shared" si="344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327"/>
        <v>879</v>
      </c>
      <c r="J855" s="64">
        <f t="shared" ref="J855:K855" si="345">J856</f>
        <v>0</v>
      </c>
      <c r="K855" s="64">
        <f t="shared" si="345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327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327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327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327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327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327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327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327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327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327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346">G867</f>
        <v>0</v>
      </c>
      <c r="H866" s="64">
        <f t="shared" si="346"/>
        <v>0</v>
      </c>
      <c r="I866" s="12">
        <f t="shared" si="327"/>
        <v>0</v>
      </c>
      <c r="J866" s="64">
        <f t="shared" si="346"/>
        <v>0</v>
      </c>
      <c r="K866" s="64">
        <f t="shared" si="346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346"/>
        <v>0</v>
      </c>
      <c r="H867" s="19">
        <f t="shared" si="346"/>
        <v>0</v>
      </c>
      <c r="I867" s="12">
        <f t="shared" si="327"/>
        <v>0</v>
      </c>
      <c r="J867" s="19">
        <f t="shared" si="346"/>
        <v>0</v>
      </c>
      <c r="K867" s="19">
        <f t="shared" si="346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346"/>
        <v>0</v>
      </c>
      <c r="H868" s="19">
        <f t="shared" si="346"/>
        <v>0</v>
      </c>
      <c r="I868" s="12">
        <f t="shared" si="327"/>
        <v>0</v>
      </c>
      <c r="J868" s="19">
        <f t="shared" si="346"/>
        <v>0</v>
      </c>
      <c r="K868" s="19">
        <f t="shared" si="346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327"/>
        <v>0</v>
      </c>
      <c r="J869" s="19">
        <f t="shared" ref="J869:K869" si="347">J872+J870+J871</f>
        <v>0</v>
      </c>
      <c r="K869" s="19">
        <f t="shared" si="347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348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348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348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49">G874</f>
        <v>0</v>
      </c>
      <c r="H873" s="16">
        <f t="shared" si="349"/>
        <v>0</v>
      </c>
      <c r="I873" s="12">
        <f t="shared" si="348"/>
        <v>0</v>
      </c>
      <c r="J873" s="16">
        <f t="shared" si="349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49"/>
        <v>0</v>
      </c>
      <c r="H874" s="16">
        <f t="shared" si="349"/>
        <v>0</v>
      </c>
      <c r="I874" s="12">
        <f t="shared" si="348"/>
        <v>0</v>
      </c>
      <c r="J874" s="16">
        <f t="shared" si="349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49"/>
        <v>0</v>
      </c>
      <c r="H875" s="16">
        <f t="shared" si="349"/>
        <v>0</v>
      </c>
      <c r="I875" s="12">
        <f t="shared" si="348"/>
        <v>0</v>
      </c>
      <c r="J875" s="16">
        <f t="shared" si="349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348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348"/>
        <v>0</v>
      </c>
      <c r="J877" s="64">
        <f t="shared" ref="J877:K877" si="350">J882+J886+J890+J878</f>
        <v>0</v>
      </c>
      <c r="K877" s="64">
        <f t="shared" si="350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51">G879</f>
        <v>0</v>
      </c>
      <c r="H878" s="64">
        <f t="shared" si="351"/>
        <v>0</v>
      </c>
      <c r="I878" s="12">
        <f t="shared" si="348"/>
        <v>0</v>
      </c>
      <c r="J878" s="64">
        <f t="shared" si="351"/>
        <v>0</v>
      </c>
      <c r="K878" s="64">
        <f t="shared" si="351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51"/>
        <v>0</v>
      </c>
      <c r="H879" s="64">
        <f t="shared" si="351"/>
        <v>0</v>
      </c>
      <c r="I879" s="12">
        <f t="shared" si="348"/>
        <v>0</v>
      </c>
      <c r="J879" s="64">
        <f t="shared" si="351"/>
        <v>0</v>
      </c>
      <c r="K879" s="64">
        <f t="shared" si="351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51"/>
        <v>0</v>
      </c>
      <c r="H880" s="64">
        <f t="shared" si="351"/>
        <v>0</v>
      </c>
      <c r="I880" s="12">
        <f t="shared" si="348"/>
        <v>0</v>
      </c>
      <c r="J880" s="64">
        <f t="shared" si="351"/>
        <v>0</v>
      </c>
      <c r="K880" s="64">
        <f t="shared" si="351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348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52">G883</f>
        <v>0</v>
      </c>
      <c r="H882" s="64">
        <f t="shared" si="352"/>
        <v>0</v>
      </c>
      <c r="I882" s="12">
        <f t="shared" si="348"/>
        <v>0</v>
      </c>
      <c r="J882" s="64">
        <f t="shared" si="352"/>
        <v>0</v>
      </c>
      <c r="K882" s="64">
        <f t="shared" si="352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52"/>
        <v>0</v>
      </c>
      <c r="H883" s="64">
        <f t="shared" si="352"/>
        <v>0</v>
      </c>
      <c r="I883" s="12">
        <f t="shared" si="348"/>
        <v>0</v>
      </c>
      <c r="J883" s="64">
        <f t="shared" si="352"/>
        <v>0</v>
      </c>
      <c r="K883" s="64">
        <f t="shared" si="352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52"/>
        <v>0</v>
      </c>
      <c r="H884" s="64">
        <f t="shared" si="352"/>
        <v>0</v>
      </c>
      <c r="I884" s="12">
        <f t="shared" si="348"/>
        <v>0</v>
      </c>
      <c r="J884" s="64">
        <f t="shared" si="352"/>
        <v>0</v>
      </c>
      <c r="K884" s="64">
        <f t="shared" si="352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348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53">G887</f>
        <v>0</v>
      </c>
      <c r="H886" s="64">
        <f t="shared" si="353"/>
        <v>0</v>
      </c>
      <c r="I886" s="12">
        <f t="shared" si="348"/>
        <v>0</v>
      </c>
      <c r="J886" s="64">
        <f t="shared" ref="J886:K888" si="354">J887</f>
        <v>0</v>
      </c>
      <c r="K886" s="64">
        <f t="shared" si="354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53"/>
        <v>0</v>
      </c>
      <c r="H887" s="64">
        <f t="shared" si="353"/>
        <v>0</v>
      </c>
      <c r="I887" s="12">
        <f t="shared" si="348"/>
        <v>0</v>
      </c>
      <c r="J887" s="64">
        <f t="shared" si="354"/>
        <v>0</v>
      </c>
      <c r="K887" s="64">
        <f t="shared" si="354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53"/>
        <v>0</v>
      </c>
      <c r="H888" s="64">
        <f t="shared" si="353"/>
        <v>0</v>
      </c>
      <c r="I888" s="12">
        <f t="shared" si="348"/>
        <v>0</v>
      </c>
      <c r="J888" s="64">
        <f t="shared" si="354"/>
        <v>0</v>
      </c>
      <c r="K888" s="64">
        <f t="shared" si="354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348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55">G891</f>
        <v>0</v>
      </c>
      <c r="H890" s="64">
        <f t="shared" si="355"/>
        <v>0</v>
      </c>
      <c r="I890" s="12">
        <f t="shared" si="348"/>
        <v>0</v>
      </c>
      <c r="J890" s="64">
        <f t="shared" si="355"/>
        <v>0</v>
      </c>
      <c r="K890" s="64">
        <f t="shared" si="355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55"/>
        <v>0</v>
      </c>
      <c r="H891" s="64">
        <f t="shared" si="355"/>
        <v>0</v>
      </c>
      <c r="I891" s="12">
        <f t="shared" si="348"/>
        <v>0</v>
      </c>
      <c r="J891" s="64">
        <f t="shared" si="355"/>
        <v>0</v>
      </c>
      <c r="K891" s="64">
        <f t="shared" si="355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55"/>
        <v>0</v>
      </c>
      <c r="H892" s="64">
        <f t="shared" si="355"/>
        <v>0</v>
      </c>
      <c r="I892" s="12">
        <f t="shared" si="348"/>
        <v>0</v>
      </c>
      <c r="J892" s="64">
        <f t="shared" si="355"/>
        <v>0</v>
      </c>
      <c r="K892" s="64">
        <f t="shared" si="355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348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315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56">G895</f>
        <v>6000</v>
      </c>
      <c r="H894" s="15">
        <f t="shared" si="356"/>
        <v>0</v>
      </c>
      <c r="I894" s="12">
        <f t="shared" si="348"/>
        <v>6000</v>
      </c>
      <c r="J894" s="15">
        <f t="shared" si="356"/>
        <v>6000</v>
      </c>
      <c r="K894" s="15">
        <f t="shared" si="356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56"/>
        <v>6000</v>
      </c>
      <c r="H895" s="36">
        <f t="shared" si="356"/>
        <v>0</v>
      </c>
      <c r="I895" s="12">
        <f t="shared" si="348"/>
        <v>6000</v>
      </c>
      <c r="J895" s="36">
        <f t="shared" si="356"/>
        <v>6000</v>
      </c>
      <c r="K895" s="36">
        <f t="shared" si="356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57">G897+G901+G907</f>
        <v>6000</v>
      </c>
      <c r="H896" s="36">
        <f t="shared" ref="H896" si="358">H897+H901+H907</f>
        <v>0</v>
      </c>
      <c r="I896" s="12">
        <f t="shared" si="348"/>
        <v>6000</v>
      </c>
      <c r="J896" s="36">
        <f t="shared" si="357"/>
        <v>6000</v>
      </c>
      <c r="K896" s="36">
        <f t="shared" si="357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59">G898</f>
        <v>6000</v>
      </c>
      <c r="H897" s="16">
        <f t="shared" si="359"/>
        <v>0</v>
      </c>
      <c r="I897" s="12">
        <f t="shared" si="348"/>
        <v>6000</v>
      </c>
      <c r="J897" s="16">
        <f t="shared" si="359"/>
        <v>6000</v>
      </c>
      <c r="K897" s="16">
        <f t="shared" si="35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59"/>
        <v>6000</v>
      </c>
      <c r="H898" s="16">
        <f t="shared" si="359"/>
        <v>0</v>
      </c>
      <c r="I898" s="12">
        <f t="shared" si="348"/>
        <v>6000</v>
      </c>
      <c r="J898" s="16">
        <f t="shared" si="359"/>
        <v>6000</v>
      </c>
      <c r="K898" s="16">
        <f t="shared" si="35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59"/>
        <v>6000</v>
      </c>
      <c r="H899" s="16">
        <f t="shared" si="359"/>
        <v>0</v>
      </c>
      <c r="I899" s="12">
        <f t="shared" si="348"/>
        <v>6000</v>
      </c>
      <c r="J899" s="16">
        <f t="shared" si="359"/>
        <v>6000</v>
      </c>
      <c r="K899" s="16">
        <f t="shared" si="35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348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60">G902</f>
        <v>0</v>
      </c>
      <c r="H901" s="16">
        <f t="shared" si="360"/>
        <v>0</v>
      </c>
      <c r="I901" s="12">
        <f t="shared" si="348"/>
        <v>0</v>
      </c>
      <c r="J901" s="16">
        <f t="shared" si="360"/>
        <v>0</v>
      </c>
      <c r="K901" s="16">
        <f t="shared" si="36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60"/>
        <v>0</v>
      </c>
      <c r="H902" s="16">
        <f t="shared" si="360"/>
        <v>0</v>
      </c>
      <c r="I902" s="12">
        <f t="shared" si="348"/>
        <v>0</v>
      </c>
      <c r="J902" s="16">
        <f t="shared" si="36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61">G904+G905+G906</f>
        <v>0</v>
      </c>
      <c r="H903" s="16">
        <f t="shared" ref="H903" si="362">H904+H905+H906</f>
        <v>0</v>
      </c>
      <c r="I903" s="12">
        <f t="shared" si="348"/>
        <v>0</v>
      </c>
      <c r="J903" s="16">
        <f t="shared" si="36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348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348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348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63">G908</f>
        <v>0</v>
      </c>
      <c r="H907" s="16">
        <f t="shared" si="363"/>
        <v>0</v>
      </c>
      <c r="I907" s="12">
        <f t="shared" si="348"/>
        <v>0</v>
      </c>
      <c r="J907" s="16">
        <f t="shared" si="363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63"/>
        <v>0</v>
      </c>
      <c r="H908" s="16">
        <f t="shared" si="363"/>
        <v>0</v>
      </c>
      <c r="I908" s="12">
        <f t="shared" si="348"/>
        <v>0</v>
      </c>
      <c r="J908" s="16">
        <f t="shared" si="363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63"/>
        <v>0</v>
      </c>
      <c r="H909" s="16">
        <f t="shared" si="363"/>
        <v>0</v>
      </c>
      <c r="I909" s="12">
        <f t="shared" si="348"/>
        <v>0</v>
      </c>
      <c r="J909" s="16">
        <f t="shared" si="363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348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64">G912</f>
        <v>0</v>
      </c>
      <c r="H911" s="16">
        <f t="shared" si="364"/>
        <v>0</v>
      </c>
      <c r="I911" s="12">
        <f t="shared" si="348"/>
        <v>0</v>
      </c>
      <c r="J911" s="16">
        <f t="shared" si="364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64"/>
        <v>0</v>
      </c>
      <c r="H912" s="16">
        <f t="shared" si="364"/>
        <v>0</v>
      </c>
      <c r="I912" s="12">
        <f t="shared" si="348"/>
        <v>0</v>
      </c>
      <c r="J912" s="16">
        <f t="shared" si="364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64"/>
        <v>0</v>
      </c>
      <c r="H913" s="16">
        <f t="shared" si="364"/>
        <v>0</v>
      </c>
      <c r="I913" s="12">
        <f t="shared" si="348"/>
        <v>0</v>
      </c>
      <c r="J913" s="16">
        <f t="shared" si="364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348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348"/>
        <v>167.4</v>
      </c>
      <c r="J915" s="15">
        <f t="shared" ref="J915:K915" si="365">J916+J933+J957+J963</f>
        <v>72.099999999999994</v>
      </c>
      <c r="K915" s="15">
        <f t="shared" si="365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66">G917</f>
        <v>0</v>
      </c>
      <c r="H916" s="16">
        <f t="shared" si="366"/>
        <v>0</v>
      </c>
      <c r="I916" s="12">
        <f t="shared" si="348"/>
        <v>0</v>
      </c>
      <c r="J916" s="16">
        <f t="shared" si="366"/>
        <v>0</v>
      </c>
      <c r="K916" s="16">
        <f t="shared" si="366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66"/>
        <v>0</v>
      </c>
      <c r="H917" s="16">
        <f t="shared" si="366"/>
        <v>0</v>
      </c>
      <c r="I917" s="12">
        <f t="shared" si="348"/>
        <v>0</v>
      </c>
      <c r="J917" s="16">
        <f t="shared" si="366"/>
        <v>0</v>
      </c>
      <c r="K917" s="16">
        <f t="shared" si="366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67">G919+G928</f>
        <v>0</v>
      </c>
      <c r="H918" s="16">
        <f t="shared" ref="H918" si="368">H919+H928</f>
        <v>0</v>
      </c>
      <c r="I918" s="12">
        <f t="shared" si="348"/>
        <v>0</v>
      </c>
      <c r="J918" s="16">
        <f t="shared" si="367"/>
        <v>0</v>
      </c>
      <c r="K918" s="16">
        <f t="shared" si="367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348"/>
        <v>0</v>
      </c>
      <c r="J919" s="16">
        <f t="shared" ref="J919:K919" si="369">J920+J924</f>
        <v>0</v>
      </c>
      <c r="K919" s="16">
        <f t="shared" si="369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70">G921</f>
        <v>0</v>
      </c>
      <c r="H920" s="16">
        <f t="shared" si="370"/>
        <v>0</v>
      </c>
      <c r="I920" s="12">
        <f t="shared" si="348"/>
        <v>0</v>
      </c>
      <c r="J920" s="16">
        <f t="shared" si="370"/>
        <v>0</v>
      </c>
      <c r="K920" s="16">
        <f t="shared" si="370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70"/>
        <v>0</v>
      </c>
      <c r="H921" s="16">
        <f t="shared" si="370"/>
        <v>0</v>
      </c>
      <c r="I921" s="12">
        <f t="shared" si="348"/>
        <v>0</v>
      </c>
      <c r="J921" s="16">
        <f t="shared" si="370"/>
        <v>0</v>
      </c>
      <c r="K921" s="16">
        <f t="shared" si="370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70"/>
        <v>0</v>
      </c>
      <c r="H922" s="16">
        <f t="shared" si="370"/>
        <v>0</v>
      </c>
      <c r="I922" s="12">
        <f t="shared" si="348"/>
        <v>0</v>
      </c>
      <c r="J922" s="16">
        <f t="shared" si="370"/>
        <v>0</v>
      </c>
      <c r="K922" s="16">
        <f t="shared" si="370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348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71">G925</f>
        <v>0</v>
      </c>
      <c r="H924" s="16">
        <f t="shared" si="371"/>
        <v>0</v>
      </c>
      <c r="I924" s="12">
        <f t="shared" si="348"/>
        <v>0</v>
      </c>
      <c r="J924" s="16">
        <f t="shared" si="371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71"/>
        <v>0</v>
      </c>
      <c r="H925" s="16">
        <f t="shared" si="371"/>
        <v>0</v>
      </c>
      <c r="I925" s="12">
        <f t="shared" si="348"/>
        <v>0</v>
      </c>
      <c r="J925" s="16">
        <f t="shared" si="371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71"/>
        <v>0</v>
      </c>
      <c r="H926" s="16">
        <f t="shared" si="371"/>
        <v>0</v>
      </c>
      <c r="I926" s="12">
        <f t="shared" si="348"/>
        <v>0</v>
      </c>
      <c r="J926" s="16">
        <f t="shared" si="371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348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72">G929</f>
        <v>0</v>
      </c>
      <c r="H928" s="16">
        <f t="shared" si="372"/>
        <v>0</v>
      </c>
      <c r="I928" s="12">
        <f t="shared" si="348"/>
        <v>0</v>
      </c>
      <c r="J928" s="16">
        <f t="shared" si="372"/>
        <v>0</v>
      </c>
      <c r="K928" s="16">
        <f t="shared" si="372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72"/>
        <v>0</v>
      </c>
      <c r="H929" s="16">
        <f t="shared" si="372"/>
        <v>0</v>
      </c>
      <c r="I929" s="12">
        <f t="shared" si="348"/>
        <v>0</v>
      </c>
      <c r="J929" s="16">
        <f t="shared" si="372"/>
        <v>0</v>
      </c>
      <c r="K929" s="16">
        <f t="shared" si="372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72"/>
        <v>0</v>
      </c>
      <c r="H930" s="16">
        <f t="shared" si="372"/>
        <v>0</v>
      </c>
      <c r="I930" s="12">
        <f t="shared" si="348"/>
        <v>0</v>
      </c>
      <c r="J930" s="16">
        <f t="shared" si="372"/>
        <v>0</v>
      </c>
      <c r="K930" s="16">
        <f t="shared" si="372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72"/>
        <v>0</v>
      </c>
      <c r="H931" s="16">
        <f t="shared" si="372"/>
        <v>0</v>
      </c>
      <c r="I931" s="12">
        <f t="shared" si="348"/>
        <v>0</v>
      </c>
      <c r="J931" s="16">
        <f t="shared" si="372"/>
        <v>0</v>
      </c>
      <c r="K931" s="16">
        <f t="shared" si="372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348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348"/>
        <v>96</v>
      </c>
      <c r="J933" s="15">
        <f t="shared" ref="J933:K933" si="373">J934+J939+J945</f>
        <v>0</v>
      </c>
      <c r="K933" s="15">
        <f t="shared" si="373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74">G934+H934</f>
        <v>12</v>
      </c>
      <c r="J934" s="15">
        <f t="shared" ref="J934:K934" si="375">J935</f>
        <v>0</v>
      </c>
      <c r="K934" s="15">
        <f t="shared" si="375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76">G936</f>
        <v>12</v>
      </c>
      <c r="H935" s="16">
        <f t="shared" si="376"/>
        <v>0</v>
      </c>
      <c r="I935" s="12">
        <f t="shared" si="374"/>
        <v>12</v>
      </c>
      <c r="J935" s="16">
        <f t="shared" si="376"/>
        <v>0</v>
      </c>
      <c r="K935" s="16">
        <f t="shared" si="376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76"/>
        <v>12</v>
      </c>
      <c r="H936" s="16">
        <f t="shared" si="376"/>
        <v>0</v>
      </c>
      <c r="I936" s="12">
        <f t="shared" si="374"/>
        <v>12</v>
      </c>
      <c r="J936" s="16">
        <f t="shared" si="376"/>
        <v>0</v>
      </c>
      <c r="K936" s="16">
        <f t="shared" si="376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76"/>
        <v>12</v>
      </c>
      <c r="H937" s="16">
        <f t="shared" si="376"/>
        <v>0</v>
      </c>
      <c r="I937" s="12">
        <f t="shared" si="374"/>
        <v>12</v>
      </c>
      <c r="J937" s="16">
        <f t="shared" si="376"/>
        <v>0</v>
      </c>
      <c r="K937" s="16">
        <f t="shared" si="376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74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77">G940</f>
        <v>72</v>
      </c>
      <c r="H939" s="15">
        <f t="shared" si="377"/>
        <v>0</v>
      </c>
      <c r="I939" s="12">
        <f t="shared" si="374"/>
        <v>72</v>
      </c>
      <c r="J939" s="15">
        <f t="shared" si="377"/>
        <v>0</v>
      </c>
      <c r="K939" s="15">
        <f t="shared" si="377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77"/>
        <v>72</v>
      </c>
      <c r="H940" s="16">
        <f t="shared" si="377"/>
        <v>0</v>
      </c>
      <c r="I940" s="12">
        <f t="shared" si="374"/>
        <v>72</v>
      </c>
      <c r="J940" s="16">
        <f t="shared" si="377"/>
        <v>0</v>
      </c>
      <c r="K940" s="16">
        <f t="shared" si="377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77"/>
        <v>72</v>
      </c>
      <c r="H941" s="16">
        <f t="shared" si="377"/>
        <v>0</v>
      </c>
      <c r="I941" s="12">
        <f t="shared" si="374"/>
        <v>72</v>
      </c>
      <c r="J941" s="16">
        <f t="shared" si="377"/>
        <v>0</v>
      </c>
      <c r="K941" s="16">
        <f t="shared" si="377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77"/>
        <v>72</v>
      </c>
      <c r="H942" s="16">
        <f t="shared" si="377"/>
        <v>0</v>
      </c>
      <c r="I942" s="12">
        <f t="shared" si="374"/>
        <v>72</v>
      </c>
      <c r="J942" s="16">
        <f t="shared" si="377"/>
        <v>0</v>
      </c>
      <c r="K942" s="16">
        <f t="shared" si="377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77"/>
        <v>72</v>
      </c>
      <c r="H943" s="16">
        <f t="shared" si="377"/>
        <v>0</v>
      </c>
      <c r="I943" s="12">
        <f t="shared" si="374"/>
        <v>72</v>
      </c>
      <c r="J943" s="16">
        <f t="shared" si="377"/>
        <v>0</v>
      </c>
      <c r="K943" s="16">
        <f t="shared" si="377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74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78">G946</f>
        <v>12</v>
      </c>
      <c r="H945" s="15">
        <f t="shared" si="378"/>
        <v>0</v>
      </c>
      <c r="I945" s="12">
        <f t="shared" si="374"/>
        <v>12</v>
      </c>
      <c r="J945" s="15">
        <f t="shared" si="378"/>
        <v>0</v>
      </c>
      <c r="K945" s="15">
        <f t="shared" si="378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78"/>
        <v>12</v>
      </c>
      <c r="H946" s="16">
        <f t="shared" si="378"/>
        <v>0</v>
      </c>
      <c r="I946" s="12">
        <f t="shared" si="374"/>
        <v>12</v>
      </c>
      <c r="J946" s="16">
        <f t="shared" si="378"/>
        <v>0</v>
      </c>
      <c r="K946" s="16">
        <f t="shared" si="378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78"/>
        <v>12</v>
      </c>
      <c r="H947" s="16">
        <f t="shared" si="378"/>
        <v>0</v>
      </c>
      <c r="I947" s="12">
        <f t="shared" si="374"/>
        <v>12</v>
      </c>
      <c r="J947" s="16">
        <f t="shared" si="378"/>
        <v>0</v>
      </c>
      <c r="K947" s="16">
        <f t="shared" si="378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78"/>
        <v>12</v>
      </c>
      <c r="H948" s="16">
        <f t="shared" si="378"/>
        <v>0</v>
      </c>
      <c r="I948" s="12">
        <f t="shared" si="374"/>
        <v>12</v>
      </c>
      <c r="J948" s="16">
        <f t="shared" si="378"/>
        <v>0</v>
      </c>
      <c r="K948" s="16">
        <f t="shared" si="378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78"/>
        <v>12</v>
      </c>
      <c r="H949" s="16">
        <f t="shared" si="378"/>
        <v>0</v>
      </c>
      <c r="I949" s="12">
        <f t="shared" si="374"/>
        <v>12</v>
      </c>
      <c r="J949" s="16">
        <f t="shared" si="378"/>
        <v>0</v>
      </c>
      <c r="K949" s="16">
        <f t="shared" si="378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74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79">G952</f>
        <v>0</v>
      </c>
      <c r="H951" s="16">
        <f t="shared" si="379"/>
        <v>0</v>
      </c>
      <c r="I951" s="12">
        <f t="shared" si="374"/>
        <v>0</v>
      </c>
      <c r="J951" s="16">
        <f t="shared" si="379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79"/>
        <v>0</v>
      </c>
      <c r="H952" s="16">
        <f t="shared" si="379"/>
        <v>0</v>
      </c>
      <c r="I952" s="12">
        <f t="shared" si="374"/>
        <v>0</v>
      </c>
      <c r="J952" s="16">
        <f t="shared" si="379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79"/>
        <v>0</v>
      </c>
      <c r="H953" s="16">
        <f t="shared" si="379"/>
        <v>0</v>
      </c>
      <c r="I953" s="12">
        <f t="shared" si="374"/>
        <v>0</v>
      </c>
      <c r="J953" s="16">
        <f t="shared" si="379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79"/>
        <v>0</v>
      </c>
      <c r="H954" s="16">
        <f t="shared" si="379"/>
        <v>0</v>
      </c>
      <c r="I954" s="12">
        <f t="shared" si="374"/>
        <v>0</v>
      </c>
      <c r="J954" s="16">
        <f t="shared" si="379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79"/>
        <v>0</v>
      </c>
      <c r="H955" s="16">
        <f t="shared" si="379"/>
        <v>0</v>
      </c>
      <c r="I955" s="12">
        <f t="shared" si="374"/>
        <v>0</v>
      </c>
      <c r="J955" s="16">
        <f t="shared" si="379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74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80">G958</f>
        <v>71.400000000000006</v>
      </c>
      <c r="H957" s="16">
        <f t="shared" si="380"/>
        <v>0</v>
      </c>
      <c r="I957" s="12">
        <f t="shared" si="374"/>
        <v>71.400000000000006</v>
      </c>
      <c r="J957" s="16">
        <f t="shared" si="380"/>
        <v>72.099999999999994</v>
      </c>
      <c r="K957" s="16">
        <f t="shared" si="380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80"/>
        <v>71.400000000000006</v>
      </c>
      <c r="H958" s="16">
        <f t="shared" si="380"/>
        <v>0</v>
      </c>
      <c r="I958" s="12">
        <f t="shared" si="374"/>
        <v>71.400000000000006</v>
      </c>
      <c r="J958" s="16">
        <f t="shared" si="380"/>
        <v>72.099999999999994</v>
      </c>
      <c r="K958" s="16">
        <f t="shared" si="380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80"/>
        <v>71.400000000000006</v>
      </c>
      <c r="H959" s="16">
        <f t="shared" si="380"/>
        <v>0</v>
      </c>
      <c r="I959" s="12">
        <f t="shared" si="374"/>
        <v>71.400000000000006</v>
      </c>
      <c r="J959" s="16">
        <f t="shared" si="380"/>
        <v>72.099999999999994</v>
      </c>
      <c r="K959" s="16">
        <f t="shared" si="380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80"/>
        <v>71.400000000000006</v>
      </c>
      <c r="H960" s="16">
        <f t="shared" si="380"/>
        <v>0</v>
      </c>
      <c r="I960" s="12">
        <f t="shared" si="374"/>
        <v>71.400000000000006</v>
      </c>
      <c r="J960" s="16">
        <f t="shared" si="380"/>
        <v>72.099999999999994</v>
      </c>
      <c r="K960" s="16">
        <f t="shared" si="380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80"/>
        <v>71.400000000000006</v>
      </c>
      <c r="H961" s="16">
        <f t="shared" si="380"/>
        <v>0</v>
      </c>
      <c r="I961" s="12">
        <f t="shared" si="374"/>
        <v>71.400000000000006</v>
      </c>
      <c r="J961" s="16">
        <f t="shared" si="380"/>
        <v>72.099999999999994</v>
      </c>
      <c r="K961" s="16">
        <f t="shared" si="380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74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74"/>
        <v>0</v>
      </c>
      <c r="J963" s="102">
        <f t="shared" ref="J963:K963" si="381">J964+J972</f>
        <v>0</v>
      </c>
      <c r="K963" s="102">
        <f t="shared" si="381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82">G965</f>
        <v>0</v>
      </c>
      <c r="H964" s="102">
        <f t="shared" si="382"/>
        <v>0</v>
      </c>
      <c r="I964" s="12">
        <f t="shared" si="374"/>
        <v>0</v>
      </c>
      <c r="J964" s="102">
        <f t="shared" ref="J964:K966" si="383">J965</f>
        <v>0</v>
      </c>
      <c r="K964" s="102">
        <f t="shared" si="383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82"/>
        <v>0</v>
      </c>
      <c r="H965" s="102">
        <f t="shared" si="382"/>
        <v>0</v>
      </c>
      <c r="I965" s="12">
        <f t="shared" si="374"/>
        <v>0</v>
      </c>
      <c r="J965" s="102">
        <f t="shared" si="383"/>
        <v>0</v>
      </c>
      <c r="K965" s="102">
        <f t="shared" si="383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82"/>
        <v>0</v>
      </c>
      <c r="H966" s="102">
        <f t="shared" si="382"/>
        <v>0</v>
      </c>
      <c r="I966" s="12">
        <f t="shared" si="374"/>
        <v>0</v>
      </c>
      <c r="J966" s="102">
        <f t="shared" si="383"/>
        <v>0</v>
      </c>
      <c r="K966" s="102">
        <f t="shared" si="383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74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74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74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74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74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84">G973</f>
        <v>0</v>
      </c>
      <c r="H972" s="102">
        <f t="shared" si="384"/>
        <v>0</v>
      </c>
      <c r="I972" s="12">
        <f t="shared" si="374"/>
        <v>0</v>
      </c>
      <c r="J972" s="102">
        <f t="shared" ref="J972:K975" si="385">J973</f>
        <v>0</v>
      </c>
      <c r="K972" s="102">
        <f t="shared" si="385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84"/>
        <v>0</v>
      </c>
      <c r="H973" s="102">
        <f t="shared" si="384"/>
        <v>0</v>
      </c>
      <c r="I973" s="12">
        <f t="shared" si="374"/>
        <v>0</v>
      </c>
      <c r="J973" s="102">
        <f t="shared" si="385"/>
        <v>0</v>
      </c>
      <c r="K973" s="102">
        <f t="shared" si="385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84"/>
        <v>0</v>
      </c>
      <c r="H974" s="102">
        <f t="shared" si="384"/>
        <v>0</v>
      </c>
      <c r="I974" s="12">
        <f t="shared" si="374"/>
        <v>0</v>
      </c>
      <c r="J974" s="102">
        <f t="shared" si="385"/>
        <v>0</v>
      </c>
      <c r="K974" s="102">
        <f t="shared" si="385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84"/>
        <v>0</v>
      </c>
      <c r="H975" s="102">
        <f t="shared" si="384"/>
        <v>0</v>
      </c>
      <c r="I975" s="12">
        <f t="shared" si="374"/>
        <v>0</v>
      </c>
      <c r="J975" s="102">
        <f t="shared" si="385"/>
        <v>0</v>
      </c>
      <c r="K975" s="102">
        <f t="shared" si="385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74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74"/>
        <v>7510</v>
      </c>
      <c r="J977" s="15">
        <f t="shared" ref="J977:K977" si="386">J998+J978</f>
        <v>7250.5</v>
      </c>
      <c r="K977" s="15">
        <f t="shared" si="386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87">G979</f>
        <v>1773.2</v>
      </c>
      <c r="H978" s="16">
        <f t="shared" si="387"/>
        <v>0</v>
      </c>
      <c r="I978" s="12">
        <f t="shared" si="374"/>
        <v>1773.2</v>
      </c>
      <c r="J978" s="16">
        <f t="shared" si="387"/>
        <v>1585.4</v>
      </c>
      <c r="K978" s="16">
        <f t="shared" si="387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87"/>
        <v>1773.2</v>
      </c>
      <c r="H979" s="16">
        <f t="shared" si="387"/>
        <v>0</v>
      </c>
      <c r="I979" s="12">
        <f t="shared" si="374"/>
        <v>1773.2</v>
      </c>
      <c r="J979" s="16">
        <f t="shared" si="387"/>
        <v>1585.4</v>
      </c>
      <c r="K979" s="16">
        <f t="shared" si="387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88">G981+G990</f>
        <v>1773.2</v>
      </c>
      <c r="H980" s="16">
        <f t="shared" ref="H980" si="389">H981+H990</f>
        <v>0</v>
      </c>
      <c r="I980" s="12">
        <f t="shared" si="374"/>
        <v>1773.2</v>
      </c>
      <c r="J980" s="16">
        <f t="shared" si="388"/>
        <v>1585.4</v>
      </c>
      <c r="K980" s="16">
        <f t="shared" si="388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74"/>
        <v>200</v>
      </c>
      <c r="J981" s="16">
        <f t="shared" ref="J981:K981" si="390">J982+J986</f>
        <v>150</v>
      </c>
      <c r="K981" s="16">
        <f t="shared" si="390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91">G983</f>
        <v>200</v>
      </c>
      <c r="H982" s="16">
        <f t="shared" si="391"/>
        <v>0</v>
      </c>
      <c r="I982" s="12">
        <f t="shared" si="374"/>
        <v>200</v>
      </c>
      <c r="J982" s="16">
        <f t="shared" si="391"/>
        <v>150</v>
      </c>
      <c r="K982" s="16">
        <f t="shared" si="391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91"/>
        <v>200</v>
      </c>
      <c r="H983" s="16">
        <f t="shared" si="391"/>
        <v>0</v>
      </c>
      <c r="I983" s="12">
        <f t="shared" si="374"/>
        <v>200</v>
      </c>
      <c r="J983" s="16">
        <f t="shared" si="391"/>
        <v>150</v>
      </c>
      <c r="K983" s="16">
        <f t="shared" si="391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91"/>
        <v>200</v>
      </c>
      <c r="H984" s="16">
        <f t="shared" si="391"/>
        <v>0</v>
      </c>
      <c r="I984" s="12">
        <f t="shared" si="374"/>
        <v>200</v>
      </c>
      <c r="J984" s="16">
        <f t="shared" si="391"/>
        <v>150</v>
      </c>
      <c r="K984" s="16">
        <f t="shared" si="391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74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92">G987</f>
        <v>0</v>
      </c>
      <c r="H986" s="16">
        <f t="shared" si="392"/>
        <v>0</v>
      </c>
      <c r="I986" s="12">
        <f t="shared" si="374"/>
        <v>0</v>
      </c>
      <c r="J986" s="16">
        <f t="shared" si="392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92"/>
        <v>0</v>
      </c>
      <c r="H987" s="16">
        <f t="shared" si="392"/>
        <v>0</v>
      </c>
      <c r="I987" s="12">
        <f t="shared" si="374"/>
        <v>0</v>
      </c>
      <c r="J987" s="16">
        <f t="shared" si="392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92"/>
        <v>0</v>
      </c>
      <c r="H988" s="16">
        <f t="shared" si="392"/>
        <v>0</v>
      </c>
      <c r="I988" s="12">
        <f t="shared" si="374"/>
        <v>0</v>
      </c>
      <c r="J988" s="16">
        <f t="shared" si="392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74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93">G991</f>
        <v>1573.2</v>
      </c>
      <c r="H990" s="16">
        <f t="shared" si="393"/>
        <v>0</v>
      </c>
      <c r="I990" s="12">
        <f t="shared" si="374"/>
        <v>1573.2</v>
      </c>
      <c r="J990" s="16">
        <f t="shared" si="393"/>
        <v>1435.4</v>
      </c>
      <c r="K990" s="16">
        <f t="shared" si="393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93"/>
        <v>1573.2</v>
      </c>
      <c r="H991" s="16">
        <f t="shared" si="393"/>
        <v>0</v>
      </c>
      <c r="I991" s="12">
        <f t="shared" si="374"/>
        <v>1573.2</v>
      </c>
      <c r="J991" s="16">
        <f t="shared" si="393"/>
        <v>1435.4</v>
      </c>
      <c r="K991" s="16">
        <f t="shared" si="393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93"/>
        <v>1573.2</v>
      </c>
      <c r="H992" s="16">
        <f t="shared" si="393"/>
        <v>0</v>
      </c>
      <c r="I992" s="12">
        <f t="shared" si="374"/>
        <v>1573.2</v>
      </c>
      <c r="J992" s="16">
        <f t="shared" si="393"/>
        <v>1435.4</v>
      </c>
      <c r="K992" s="16">
        <f t="shared" si="393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93"/>
        <v>1573.2</v>
      </c>
      <c r="H993" s="16">
        <f t="shared" si="393"/>
        <v>0</v>
      </c>
      <c r="I993" s="12">
        <f t="shared" si="374"/>
        <v>1573.2</v>
      </c>
      <c r="J993" s="16">
        <f t="shared" si="393"/>
        <v>1435.4</v>
      </c>
      <c r="K993" s="16">
        <f t="shared" si="393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74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74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74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74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94">G1003+G1010+G999</f>
        <v>5736.8</v>
      </c>
      <c r="H998" s="16">
        <f t="shared" ref="H998" si="395">H1003+H1010+H999</f>
        <v>0</v>
      </c>
      <c r="I998" s="12">
        <f t="shared" ref="I998:I1061" si="396">G998+H998</f>
        <v>5736.8</v>
      </c>
      <c r="J998" s="16">
        <f t="shared" si="394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97">G1000</f>
        <v>0</v>
      </c>
      <c r="H999" s="16">
        <f t="shared" si="397"/>
        <v>0</v>
      </c>
      <c r="I999" s="12">
        <f t="shared" si="396"/>
        <v>0</v>
      </c>
      <c r="J999" s="16">
        <f t="shared" si="397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97"/>
        <v>0</v>
      </c>
      <c r="H1000" s="16">
        <f t="shared" si="397"/>
        <v>0</v>
      </c>
      <c r="I1000" s="12">
        <f t="shared" si="396"/>
        <v>0</v>
      </c>
      <c r="J1000" s="16">
        <f t="shared" si="397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97"/>
        <v>0</v>
      </c>
      <c r="H1001" s="16">
        <f t="shared" si="397"/>
        <v>0</v>
      </c>
      <c r="I1001" s="12">
        <f t="shared" si="396"/>
        <v>0</v>
      </c>
      <c r="J1001" s="16">
        <f t="shared" si="397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96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98">G1004</f>
        <v>2780</v>
      </c>
      <c r="H1003" s="16">
        <f t="shared" si="398"/>
        <v>0</v>
      </c>
      <c r="I1003" s="12">
        <f t="shared" si="396"/>
        <v>2780</v>
      </c>
      <c r="J1003" s="16">
        <f t="shared" si="398"/>
        <v>2780</v>
      </c>
      <c r="K1003" s="16">
        <f t="shared" si="398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98"/>
        <v>2780</v>
      </c>
      <c r="H1004" s="16">
        <f t="shared" si="398"/>
        <v>0</v>
      </c>
      <c r="I1004" s="12">
        <f t="shared" si="396"/>
        <v>2780</v>
      </c>
      <c r="J1004" s="16">
        <f t="shared" si="398"/>
        <v>2780</v>
      </c>
      <c r="K1004" s="16">
        <f t="shared" si="398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98"/>
        <v>2780</v>
      </c>
      <c r="H1005" s="16">
        <f t="shared" si="398"/>
        <v>0</v>
      </c>
      <c r="I1005" s="12">
        <f t="shared" si="396"/>
        <v>2780</v>
      </c>
      <c r="J1005" s="16">
        <f t="shared" si="398"/>
        <v>2780</v>
      </c>
      <c r="K1005" s="16">
        <f t="shared" si="398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96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96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96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96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96"/>
        <v>2956.8</v>
      </c>
      <c r="J1010" s="16">
        <f t="shared" ref="J1010:K1010" si="399">J1015+J1011</f>
        <v>2885.1</v>
      </c>
      <c r="K1010" s="16">
        <f t="shared" si="399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400">G1012</f>
        <v>3.4</v>
      </c>
      <c r="H1011" s="130">
        <f t="shared" si="400"/>
        <v>0</v>
      </c>
      <c r="I1011" s="12">
        <f t="shared" si="396"/>
        <v>3.4</v>
      </c>
      <c r="J1011" s="130">
        <f t="shared" si="400"/>
        <v>3.4</v>
      </c>
      <c r="K1011" s="130">
        <f t="shared" si="400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400"/>
        <v>3.4</v>
      </c>
      <c r="H1012" s="130">
        <f t="shared" si="400"/>
        <v>0</v>
      </c>
      <c r="I1012" s="12">
        <f t="shared" si="396"/>
        <v>3.4</v>
      </c>
      <c r="J1012" s="130">
        <f t="shared" si="400"/>
        <v>3.4</v>
      </c>
      <c r="K1012" s="130">
        <f t="shared" si="400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400"/>
        <v>3.4</v>
      </c>
      <c r="H1013" s="130">
        <f t="shared" si="400"/>
        <v>0</v>
      </c>
      <c r="I1013" s="12">
        <f t="shared" si="396"/>
        <v>3.4</v>
      </c>
      <c r="J1013" s="130">
        <f t="shared" si="400"/>
        <v>3.4</v>
      </c>
      <c r="K1013" s="130">
        <f t="shared" si="400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96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401">G1016</f>
        <v>2953.4</v>
      </c>
      <c r="H1015" s="16">
        <f t="shared" si="401"/>
        <v>0</v>
      </c>
      <c r="I1015" s="12">
        <f t="shared" si="396"/>
        <v>2953.4</v>
      </c>
      <c r="J1015" s="16">
        <f t="shared" si="401"/>
        <v>2881.7</v>
      </c>
      <c r="K1015" s="16">
        <f t="shared" si="401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401"/>
        <v>2953.4</v>
      </c>
      <c r="H1016" s="16">
        <f t="shared" si="401"/>
        <v>0</v>
      </c>
      <c r="I1016" s="12">
        <f t="shared" si="396"/>
        <v>2953.4</v>
      </c>
      <c r="J1016" s="16">
        <f t="shared" si="401"/>
        <v>2881.7</v>
      </c>
      <c r="K1016" s="16">
        <f t="shared" si="401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96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8927.5</v>
      </c>
      <c r="H1018" s="15">
        <f>H1019+H1020+H1021+H1022</f>
        <v>600</v>
      </c>
      <c r="I1018" s="12">
        <f t="shared" si="396"/>
        <v>9527.5</v>
      </c>
      <c r="J1018" s="15">
        <f t="shared" ref="J1018:K1018" si="402">J1019+J1020+J1021+J1022</f>
        <v>8542.3000000000011</v>
      </c>
      <c r="K1018" s="15">
        <f t="shared" si="402"/>
        <v>7525.8</v>
      </c>
      <c r="L1018" s="109">
        <f>G1024+G1101+G1129+G1134</f>
        <v>8927.5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96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0</v>
      </c>
      <c r="H1020" s="15">
        <f>H1071+H1051+H1090+H1046+H1063+H1066+H1076+H1034+H1041+H1106</f>
        <v>600</v>
      </c>
      <c r="I1020" s="12">
        <f t="shared" si="396"/>
        <v>600</v>
      </c>
      <c r="J1020" s="15">
        <f t="shared" ref="J1020:K1020" si="403">J1071+J1051+J1090+J1046+J1063+J1066+J1076+J1034+J1041+J1106</f>
        <v>0</v>
      </c>
      <c r="K1020" s="15">
        <f t="shared" si="403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96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404">G1031+G1037</f>
        <v>0</v>
      </c>
      <c r="H1022" s="15">
        <f t="shared" ref="H1022" si="405">H1031+H1037</f>
        <v>0</v>
      </c>
      <c r="I1022" s="12">
        <f t="shared" si="396"/>
        <v>0</v>
      </c>
      <c r="J1022" s="15">
        <f t="shared" si="404"/>
        <v>0</v>
      </c>
      <c r="K1022" s="15">
        <f t="shared" si="404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7877.5</v>
      </c>
      <c r="H1023" s="15">
        <f>H1024+H1129+H1096+H1101</f>
        <v>600</v>
      </c>
      <c r="I1023" s="12">
        <f t="shared" si="396"/>
        <v>8477.5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7800</v>
      </c>
      <c r="H1024" s="15">
        <f>H1025+H1054</f>
        <v>600</v>
      </c>
      <c r="I1024" s="12">
        <f>G1024+H1024</f>
        <v>8400</v>
      </c>
      <c r="J1024" s="15">
        <f>J1025+J1054</f>
        <v>7318.2</v>
      </c>
      <c r="K1024" s="15">
        <f t="shared" ref="K1024" si="406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96"/>
        <v>800</v>
      </c>
      <c r="J1025" s="16">
        <f>J1026</f>
        <v>318.2</v>
      </c>
      <c r="K1025" s="16">
        <f t="shared" ref="K1025" si="407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96"/>
        <v>800</v>
      </c>
      <c r="J1026" s="16">
        <f t="shared" ref="J1026:K1026" si="408">J1048+J1042+J1027+J1038</f>
        <v>318.2</v>
      </c>
      <c r="K1026" s="16">
        <f t="shared" si="408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96"/>
        <v>800</v>
      </c>
      <c r="J1027" s="63">
        <f t="shared" ref="J1027:K1027" si="409">J1028+J1032+J1035</f>
        <v>318.2</v>
      </c>
      <c r="K1027" s="63">
        <f t="shared" si="409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410">G1029</f>
        <v>214.8</v>
      </c>
      <c r="H1028" s="63">
        <f t="shared" si="410"/>
        <v>0</v>
      </c>
      <c r="I1028" s="12">
        <f t="shared" si="396"/>
        <v>214.8</v>
      </c>
      <c r="J1028" s="63">
        <f t="shared" si="410"/>
        <v>153</v>
      </c>
      <c r="K1028" s="63">
        <f t="shared" si="410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410"/>
        <v>214.8</v>
      </c>
      <c r="H1029" s="63">
        <f t="shared" si="410"/>
        <v>0</v>
      </c>
      <c r="I1029" s="12">
        <f t="shared" si="396"/>
        <v>214.8</v>
      </c>
      <c r="J1029" s="63">
        <f t="shared" si="410"/>
        <v>153</v>
      </c>
      <c r="K1029" s="63">
        <f t="shared" si="410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96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96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96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96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96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411">G1036</f>
        <v>585.20000000000005</v>
      </c>
      <c r="H1035" s="16">
        <f t="shared" si="411"/>
        <v>0</v>
      </c>
      <c r="I1035" s="12">
        <f t="shared" si="396"/>
        <v>585.20000000000005</v>
      </c>
      <c r="J1035" s="16">
        <f t="shared" si="411"/>
        <v>165.2</v>
      </c>
      <c r="K1035" s="16">
        <f t="shared" si="411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96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96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412">G1039</f>
        <v>0</v>
      </c>
      <c r="H1038" s="19">
        <f t="shared" si="412"/>
        <v>0</v>
      </c>
      <c r="I1038" s="12">
        <f t="shared" si="396"/>
        <v>0</v>
      </c>
      <c r="J1038" s="19">
        <f t="shared" ref="J1038:K1040" si="413">J1039</f>
        <v>0</v>
      </c>
      <c r="K1038" s="19">
        <f t="shared" si="413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412"/>
        <v>0</v>
      </c>
      <c r="H1039" s="63">
        <f t="shared" si="412"/>
        <v>0</v>
      </c>
      <c r="I1039" s="12">
        <f t="shared" si="396"/>
        <v>0</v>
      </c>
      <c r="J1039" s="63">
        <f t="shared" si="413"/>
        <v>0</v>
      </c>
      <c r="K1039" s="63">
        <f t="shared" si="413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412"/>
        <v>0</v>
      </c>
      <c r="H1040" s="63">
        <f t="shared" si="412"/>
        <v>0</v>
      </c>
      <c r="I1040" s="12">
        <f t="shared" si="396"/>
        <v>0</v>
      </c>
      <c r="J1040" s="63">
        <f t="shared" si="413"/>
        <v>0</v>
      </c>
      <c r="K1040" s="63">
        <f t="shared" si="413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96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414">G1043</f>
        <v>0</v>
      </c>
      <c r="H1042" s="16">
        <f t="shared" si="414"/>
        <v>0</v>
      </c>
      <c r="I1042" s="12">
        <f t="shared" si="396"/>
        <v>0</v>
      </c>
      <c r="J1042" s="16">
        <f t="shared" si="414"/>
        <v>0</v>
      </c>
      <c r="K1042" s="16">
        <f t="shared" si="414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414"/>
        <v>0</v>
      </c>
      <c r="H1043" s="155">
        <f t="shared" si="414"/>
        <v>0</v>
      </c>
      <c r="I1043" s="12">
        <f t="shared" si="396"/>
        <v>0</v>
      </c>
      <c r="J1043" s="155">
        <f t="shared" si="414"/>
        <v>0</v>
      </c>
      <c r="K1043" s="155">
        <f t="shared" si="414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415">G1045+G1046+G1047</f>
        <v>0</v>
      </c>
      <c r="H1044" s="16">
        <f t="shared" ref="H1044" si="416">H1045+H1046+H1047</f>
        <v>0</v>
      </c>
      <c r="I1044" s="12">
        <f t="shared" si="396"/>
        <v>0</v>
      </c>
      <c r="J1044" s="16">
        <f t="shared" si="415"/>
        <v>0</v>
      </c>
      <c r="K1044" s="16">
        <f t="shared" si="415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96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96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96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96"/>
        <v>0</v>
      </c>
      <c r="J1048" s="16">
        <f t="shared" ref="J1048:K1048" si="417">J1049</f>
        <v>0</v>
      </c>
      <c r="K1048" s="16">
        <f t="shared" si="417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96"/>
        <v>0</v>
      </c>
      <c r="J1049" s="16">
        <f t="shared" ref="J1049:K1049" si="418">J1052+J1050</f>
        <v>0</v>
      </c>
      <c r="K1049" s="16">
        <f t="shared" si="418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96"/>
        <v>0</v>
      </c>
      <c r="J1050" s="16">
        <f t="shared" ref="J1050:K1050" si="419">J1051</f>
        <v>0</v>
      </c>
      <c r="K1050" s="16">
        <f t="shared" si="419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96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96"/>
        <v>0</v>
      </c>
      <c r="J1052" s="16">
        <f t="shared" ref="J1052:K1052" si="420">J1053</f>
        <v>0</v>
      </c>
      <c r="K1052" s="16">
        <f t="shared" si="420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96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421">G1055+G1091</f>
        <v>7000</v>
      </c>
      <c r="H1054" s="16">
        <f t="shared" ref="H1054" si="422">H1055+H1091</f>
        <v>600</v>
      </c>
      <c r="I1054" s="12">
        <f t="shared" si="396"/>
        <v>7600</v>
      </c>
      <c r="J1054" s="16">
        <f t="shared" si="421"/>
        <v>7000</v>
      </c>
      <c r="K1054" s="16">
        <f t="shared" si="421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423">G1056+G1067+G1077+G1087+G1060+G1072</f>
        <v>7000</v>
      </c>
      <c r="H1055" s="16">
        <f t="shared" ref="H1055" si="424">H1056+H1067+H1077+H1087+H1060+H1072</f>
        <v>600</v>
      </c>
      <c r="I1055" s="12">
        <f t="shared" si="396"/>
        <v>7600</v>
      </c>
      <c r="J1055" s="16">
        <f t="shared" si="423"/>
        <v>7000</v>
      </c>
      <c r="K1055" s="16">
        <f t="shared" si="423"/>
        <v>6000</v>
      </c>
    </row>
    <row r="1056" spans="1:11" ht="24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425">G1057</f>
        <v>7000</v>
      </c>
      <c r="H1056" s="16">
        <f t="shared" si="425"/>
        <v>0</v>
      </c>
      <c r="I1056" s="12">
        <f t="shared" si="396"/>
        <v>7000</v>
      </c>
      <c r="J1056" s="16">
        <f t="shared" si="425"/>
        <v>7000</v>
      </c>
      <c r="K1056" s="16">
        <f t="shared" si="425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425"/>
        <v>7000</v>
      </c>
      <c r="H1057" s="16">
        <f t="shared" si="425"/>
        <v>0</v>
      </c>
      <c r="I1057" s="12">
        <f t="shared" si="396"/>
        <v>7000</v>
      </c>
      <c r="J1057" s="16">
        <f t="shared" si="425"/>
        <v>7000</v>
      </c>
      <c r="K1057" s="16">
        <f t="shared" si="425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425"/>
        <v>7000</v>
      </c>
      <c r="H1058" s="16">
        <f t="shared" si="425"/>
        <v>0</v>
      </c>
      <c r="I1058" s="12">
        <f t="shared" si="396"/>
        <v>7000</v>
      </c>
      <c r="J1058" s="16">
        <f t="shared" si="425"/>
        <v>7000</v>
      </c>
      <c r="K1058" s="16">
        <f t="shared" si="425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96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96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96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426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426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426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426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426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426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426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426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426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426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426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426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426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426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426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426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426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426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426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426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426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426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426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426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426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427">G1088</f>
        <v>0</v>
      </c>
      <c r="H1087" s="16">
        <f t="shared" si="427"/>
        <v>600</v>
      </c>
      <c r="I1087" s="12">
        <f t="shared" si="426"/>
        <v>600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427"/>
        <v>0</v>
      </c>
      <c r="H1088" s="16">
        <f t="shared" si="427"/>
        <v>600</v>
      </c>
      <c r="I1088" s="12">
        <f t="shared" si="426"/>
        <v>600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427"/>
        <v>0</v>
      </c>
      <c r="H1089" s="16">
        <f t="shared" si="427"/>
        <v>600</v>
      </c>
      <c r="I1089" s="12">
        <f t="shared" si="426"/>
        <v>600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/>
      <c r="H1090" s="199">
        <f>'[4]Поправки февраль'!$I$1384</f>
        <v>600</v>
      </c>
      <c r="I1090" s="194">
        <f t="shared" si="426"/>
        <v>600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428">G1092</f>
        <v>0</v>
      </c>
      <c r="H1091" s="16">
        <f t="shared" si="428"/>
        <v>0</v>
      </c>
      <c r="I1091" s="12">
        <f t="shared" si="426"/>
        <v>0</v>
      </c>
      <c r="J1091" s="16">
        <f t="shared" si="428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428"/>
        <v>0</v>
      </c>
      <c r="H1092" s="16">
        <f t="shared" si="428"/>
        <v>0</v>
      </c>
      <c r="I1092" s="12">
        <f t="shared" si="426"/>
        <v>0</v>
      </c>
      <c r="J1092" s="16">
        <f t="shared" si="428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428"/>
        <v>0</v>
      </c>
      <c r="H1093" s="16">
        <f t="shared" si="428"/>
        <v>0</v>
      </c>
      <c r="I1093" s="12">
        <f t="shared" si="426"/>
        <v>0</v>
      </c>
      <c r="J1093" s="16">
        <f t="shared" si="428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428"/>
        <v>0</v>
      </c>
      <c r="H1094" s="16">
        <f t="shared" si="428"/>
        <v>0</v>
      </c>
      <c r="I1094" s="12">
        <f t="shared" si="426"/>
        <v>0</v>
      </c>
      <c r="J1094" s="16">
        <f t="shared" si="428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426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429">G1097</f>
        <v>0</v>
      </c>
      <c r="H1096" s="16">
        <f t="shared" si="429"/>
        <v>0</v>
      </c>
      <c r="I1096" s="12">
        <f t="shared" si="426"/>
        <v>0</v>
      </c>
      <c r="J1096" s="16">
        <f t="shared" si="429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429"/>
        <v>0</v>
      </c>
      <c r="H1097" s="16">
        <f t="shared" si="429"/>
        <v>0</v>
      </c>
      <c r="I1097" s="12">
        <f t="shared" si="426"/>
        <v>0</v>
      </c>
      <c r="J1097" s="16">
        <f t="shared" si="429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429"/>
        <v>0</v>
      </c>
      <c r="H1098" s="16">
        <f t="shared" si="429"/>
        <v>0</v>
      </c>
      <c r="I1098" s="12">
        <f t="shared" si="426"/>
        <v>0</v>
      </c>
      <c r="J1098" s="16">
        <f t="shared" si="429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429"/>
        <v>0</v>
      </c>
      <c r="H1099" s="16">
        <f t="shared" si="429"/>
        <v>0</v>
      </c>
      <c r="I1099" s="12">
        <f t="shared" si="426"/>
        <v>0</v>
      </c>
      <c r="J1099" s="16">
        <f t="shared" si="429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426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426"/>
        <v>0</v>
      </c>
      <c r="J1101" s="141">
        <f t="shared" ref="J1101:K1101" si="430">J1107+J1111+J1102</f>
        <v>0</v>
      </c>
      <c r="K1101" s="141">
        <f t="shared" si="430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426"/>
        <v>0</v>
      </c>
      <c r="J1102" s="22">
        <f t="shared" ref="J1102:K1105" si="431">J1103</f>
        <v>0</v>
      </c>
      <c r="K1102" s="22">
        <f t="shared" si="431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426"/>
        <v>0</v>
      </c>
      <c r="J1103" s="22">
        <f t="shared" si="431"/>
        <v>0</v>
      </c>
      <c r="K1103" s="22">
        <f t="shared" si="431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426"/>
        <v>0</v>
      </c>
      <c r="J1104" s="22">
        <f t="shared" si="431"/>
        <v>0</v>
      </c>
      <c r="K1104" s="22">
        <f t="shared" si="431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426"/>
        <v>0</v>
      </c>
      <c r="J1105" s="22">
        <f t="shared" si="431"/>
        <v>0</v>
      </c>
      <c r="K1105" s="22">
        <f t="shared" si="431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426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432">G1108</f>
        <v>0</v>
      </c>
      <c r="H1107" s="22"/>
      <c r="I1107" s="12">
        <f t="shared" si="426"/>
        <v>0</v>
      </c>
      <c r="J1107" s="22">
        <f t="shared" si="432"/>
        <v>0</v>
      </c>
      <c r="K1107" s="22">
        <f t="shared" si="432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432"/>
        <v>0</v>
      </c>
      <c r="H1108" s="22"/>
      <c r="I1108" s="12">
        <f t="shared" si="426"/>
        <v>0</v>
      </c>
      <c r="J1108" s="22">
        <f t="shared" si="432"/>
        <v>0</v>
      </c>
      <c r="K1108" s="22">
        <f t="shared" si="432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432"/>
        <v>0</v>
      </c>
      <c r="H1109" s="22"/>
      <c r="I1109" s="12">
        <f t="shared" si="426"/>
        <v>0</v>
      </c>
      <c r="J1109" s="22">
        <f t="shared" si="432"/>
        <v>0</v>
      </c>
      <c r="K1109" s="22">
        <f t="shared" si="432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426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426"/>
        <v>0</v>
      </c>
      <c r="J1111" s="22">
        <f t="shared" ref="J1111:K1111" si="433">J1112+J1115</f>
        <v>0</v>
      </c>
      <c r="K1111" s="22">
        <f t="shared" si="433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434">G1113</f>
        <v>0</v>
      </c>
      <c r="H1112" s="22"/>
      <c r="I1112" s="12">
        <f t="shared" si="426"/>
        <v>0</v>
      </c>
      <c r="J1112" s="22">
        <f t="shared" si="434"/>
        <v>0</v>
      </c>
      <c r="K1112" s="22">
        <f t="shared" si="434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426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426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426"/>
        <v>0</v>
      </c>
      <c r="J1115" s="22">
        <f t="shared" ref="J1115:K1116" si="435">J1116</f>
        <v>0</v>
      </c>
      <c r="K1115" s="22">
        <f t="shared" si="435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426"/>
        <v>0</v>
      </c>
      <c r="J1116" s="22">
        <f t="shared" si="435"/>
        <v>0</v>
      </c>
      <c r="K1116" s="22">
        <f t="shared" si="435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426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426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426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426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426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426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426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426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426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436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436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436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437">G1130</f>
        <v>77.5</v>
      </c>
      <c r="H1129" s="16">
        <f t="shared" si="437"/>
        <v>0</v>
      </c>
      <c r="I1129" s="12">
        <f t="shared" si="436"/>
        <v>77.5</v>
      </c>
      <c r="J1129" s="16">
        <f t="shared" si="437"/>
        <v>74.099999999999994</v>
      </c>
      <c r="K1129" s="16">
        <f t="shared" si="437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437"/>
        <v>77.5</v>
      </c>
      <c r="H1130" s="16">
        <f t="shared" si="437"/>
        <v>0</v>
      </c>
      <c r="I1130" s="12">
        <f t="shared" si="436"/>
        <v>77.5</v>
      </c>
      <c r="J1130" s="16">
        <f t="shared" si="437"/>
        <v>74.099999999999994</v>
      </c>
      <c r="K1130" s="16">
        <f t="shared" si="437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437"/>
        <v>77.5</v>
      </c>
      <c r="H1131" s="16">
        <f t="shared" si="437"/>
        <v>0</v>
      </c>
      <c r="I1131" s="12">
        <f t="shared" si="436"/>
        <v>77.5</v>
      </c>
      <c r="J1131" s="16">
        <f t="shared" si="437"/>
        <v>74.099999999999994</v>
      </c>
      <c r="K1131" s="16">
        <f t="shared" si="437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437"/>
        <v>77.5</v>
      </c>
      <c r="H1132" s="16">
        <f t="shared" si="437"/>
        <v>0</v>
      </c>
      <c r="I1132" s="12">
        <f t="shared" si="436"/>
        <v>77.5</v>
      </c>
      <c r="J1132" s="16">
        <f t="shared" si="437"/>
        <v>74.099999999999994</v>
      </c>
      <c r="K1132" s="16">
        <f t="shared" si="437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436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436"/>
        <v>1050</v>
      </c>
      <c r="J1134" s="15">
        <f t="shared" ref="J1134:K1134" si="438">J1135</f>
        <v>1150</v>
      </c>
      <c r="K1134" s="15">
        <f t="shared" si="438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439">G1140+G1136</f>
        <v>1050</v>
      </c>
      <c r="H1135" s="16">
        <f t="shared" ref="H1135" si="440">H1140+H1136</f>
        <v>0</v>
      </c>
      <c r="I1135" s="12">
        <f t="shared" si="436"/>
        <v>1050</v>
      </c>
      <c r="J1135" s="16">
        <f t="shared" si="439"/>
        <v>1150</v>
      </c>
      <c r="K1135" s="16">
        <f t="shared" si="439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441">G1137</f>
        <v>0</v>
      </c>
      <c r="H1136" s="16">
        <f t="shared" si="441"/>
        <v>0</v>
      </c>
      <c r="I1136" s="12">
        <f t="shared" si="436"/>
        <v>0</v>
      </c>
      <c r="J1136" s="16">
        <f t="shared" si="441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441"/>
        <v>0</v>
      </c>
      <c r="H1137" s="16">
        <f t="shared" si="441"/>
        <v>0</v>
      </c>
      <c r="I1137" s="12">
        <f t="shared" si="436"/>
        <v>0</v>
      </c>
      <c r="J1137" s="16">
        <f t="shared" si="441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441"/>
        <v>0</v>
      </c>
      <c r="H1138" s="16">
        <f t="shared" si="441"/>
        <v>0</v>
      </c>
      <c r="I1138" s="12">
        <f t="shared" si="436"/>
        <v>0</v>
      </c>
      <c r="J1138" s="16">
        <f t="shared" si="441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436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442">G1141</f>
        <v>1050</v>
      </c>
      <c r="H1140" s="16">
        <f t="shared" si="442"/>
        <v>0</v>
      </c>
      <c r="I1140" s="12">
        <f t="shared" si="436"/>
        <v>1050</v>
      </c>
      <c r="J1140" s="16">
        <f t="shared" si="442"/>
        <v>1150</v>
      </c>
      <c r="K1140" s="16">
        <f t="shared" si="442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442"/>
        <v>1050</v>
      </c>
      <c r="H1141" s="16">
        <f t="shared" si="442"/>
        <v>0</v>
      </c>
      <c r="I1141" s="12">
        <f t="shared" si="436"/>
        <v>1050</v>
      </c>
      <c r="J1141" s="16">
        <f t="shared" si="442"/>
        <v>1150</v>
      </c>
      <c r="K1141" s="16">
        <f t="shared" si="442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442"/>
        <v>1050</v>
      </c>
      <c r="H1142" s="16">
        <f t="shared" si="442"/>
        <v>0</v>
      </c>
      <c r="I1142" s="12">
        <f t="shared" si="436"/>
        <v>1050</v>
      </c>
      <c r="J1142" s="16">
        <f t="shared" si="442"/>
        <v>1150</v>
      </c>
      <c r="K1142" s="16">
        <f t="shared" si="442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436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10029.300000000001</v>
      </c>
      <c r="H1144" s="15">
        <f>H1148+H1156+H1196+H1248</f>
        <v>1277.9000000000001</v>
      </c>
      <c r="I1144" s="12">
        <f t="shared" si="436"/>
        <v>11307.2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10029.300000000001</v>
      </c>
      <c r="M1144" s="109">
        <f t="shared" ref="M1144:N1144" si="443">J1148+J1156+J1196+J1248</f>
        <v>11839.9</v>
      </c>
      <c r="N1144" s="109">
        <f t="shared" si="443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436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8407.7000000000007</v>
      </c>
      <c r="H1146" s="15">
        <f>H1161+H1201+H1221+H1223+H1232+H1241+H1260+H1263+H1217+H1228+H1175+H1247+H1267+H1188+H1256</f>
        <v>1277.9000000000001</v>
      </c>
      <c r="I1146" s="12">
        <f t="shared" si="436"/>
        <v>9685.6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436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444">G1149</f>
        <v>1490.1</v>
      </c>
      <c r="H1148" s="15">
        <f t="shared" si="444"/>
        <v>0</v>
      </c>
      <c r="I1148" s="12">
        <f t="shared" si="436"/>
        <v>1490.1</v>
      </c>
      <c r="J1148" s="15">
        <f t="shared" si="444"/>
        <v>1490.1</v>
      </c>
      <c r="K1148" s="15">
        <f t="shared" si="444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444"/>
        <v>1490.1</v>
      </c>
      <c r="H1149" s="16">
        <f t="shared" si="444"/>
        <v>0</v>
      </c>
      <c r="I1149" s="12">
        <f t="shared" si="436"/>
        <v>1490.1</v>
      </c>
      <c r="J1149" s="16">
        <f t="shared" si="444"/>
        <v>1490.1</v>
      </c>
      <c r="K1149" s="16">
        <f t="shared" si="444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444"/>
        <v>1490.1</v>
      </c>
      <c r="H1150" s="16">
        <f t="shared" si="444"/>
        <v>0</v>
      </c>
      <c r="I1150" s="12">
        <f t="shared" si="436"/>
        <v>1490.1</v>
      </c>
      <c r="J1150" s="16">
        <f t="shared" si="444"/>
        <v>1490.1</v>
      </c>
      <c r="K1150" s="16">
        <f t="shared" si="444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445">G1154+G1152</f>
        <v>1490.1</v>
      </c>
      <c r="H1151" s="16">
        <f t="shared" ref="H1151" si="446">H1154+H1152</f>
        <v>0</v>
      </c>
      <c r="I1151" s="12">
        <f t="shared" si="436"/>
        <v>1490.1</v>
      </c>
      <c r="J1151" s="16">
        <f t="shared" si="445"/>
        <v>1490.1</v>
      </c>
      <c r="K1151" s="16">
        <f t="shared" si="445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447">G1153</f>
        <v>1490.1</v>
      </c>
      <c r="H1152" s="16">
        <f t="shared" si="447"/>
        <v>0</v>
      </c>
      <c r="I1152" s="12">
        <f t="shared" si="436"/>
        <v>1490.1</v>
      </c>
      <c r="J1152" s="16">
        <f t="shared" si="447"/>
        <v>1490.1</v>
      </c>
      <c r="K1152" s="16">
        <f t="shared" si="44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436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448">G1155</f>
        <v>0</v>
      </c>
      <c r="H1154" s="16">
        <f t="shared" si="448"/>
        <v>0</v>
      </c>
      <c r="I1154" s="12">
        <f t="shared" si="436"/>
        <v>0</v>
      </c>
      <c r="J1154" s="16">
        <f t="shared" si="44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436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436"/>
        <v>131.5</v>
      </c>
      <c r="J1156" s="15">
        <f t="shared" ref="J1156:K1156" si="449">J1157+J1168+J1181</f>
        <v>0</v>
      </c>
      <c r="K1156" s="15">
        <f t="shared" si="44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436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450">G1159</f>
        <v>0</v>
      </c>
      <c r="H1158" s="16">
        <f t="shared" si="450"/>
        <v>0</v>
      </c>
      <c r="I1158" s="12">
        <f t="shared" si="436"/>
        <v>0</v>
      </c>
      <c r="J1158" s="16">
        <f t="shared" si="45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450"/>
        <v>0</v>
      </c>
      <c r="H1159" s="16">
        <f t="shared" si="450"/>
        <v>0</v>
      </c>
      <c r="I1159" s="12">
        <f t="shared" si="436"/>
        <v>0</v>
      </c>
      <c r="J1159" s="16">
        <f t="shared" si="45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451">G1161+G1162</f>
        <v>0</v>
      </c>
      <c r="H1160" s="16">
        <f t="shared" ref="H1160" si="452">H1161+H1162</f>
        <v>0</v>
      </c>
      <c r="I1160" s="12">
        <f t="shared" si="436"/>
        <v>0</v>
      </c>
      <c r="J1160" s="16">
        <f t="shared" si="45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436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436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453">G1164</f>
        <v>0</v>
      </c>
      <c r="H1163" s="63">
        <f t="shared" si="453"/>
        <v>0</v>
      </c>
      <c r="I1163" s="12">
        <f t="shared" si="436"/>
        <v>0</v>
      </c>
      <c r="J1163" s="63">
        <f t="shared" si="453"/>
        <v>0</v>
      </c>
      <c r="K1163" s="63">
        <f t="shared" si="453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453"/>
        <v>0</v>
      </c>
      <c r="H1164" s="63">
        <f t="shared" si="453"/>
        <v>0</v>
      </c>
      <c r="I1164" s="12">
        <f t="shared" si="436"/>
        <v>0</v>
      </c>
      <c r="J1164" s="63">
        <f t="shared" si="453"/>
        <v>0</v>
      </c>
      <c r="K1164" s="63">
        <f t="shared" si="453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454">G1166+G1167</f>
        <v>0</v>
      </c>
      <c r="H1165" s="63">
        <f t="shared" ref="H1165" si="455">H1166+H1167</f>
        <v>0</v>
      </c>
      <c r="I1165" s="12">
        <f t="shared" si="436"/>
        <v>0</v>
      </c>
      <c r="J1165" s="63">
        <f t="shared" si="454"/>
        <v>0</v>
      </c>
      <c r="K1165" s="63">
        <f t="shared" si="454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436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436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456">G1169</f>
        <v>0</v>
      </c>
      <c r="H1168" s="16">
        <f t="shared" si="456"/>
        <v>0</v>
      </c>
      <c r="I1168" s="12">
        <f t="shared" si="436"/>
        <v>0</v>
      </c>
      <c r="J1168" s="16">
        <f t="shared" si="456"/>
        <v>0</v>
      </c>
      <c r="K1168" s="16">
        <f t="shared" si="456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456"/>
        <v>0</v>
      </c>
      <c r="H1169" s="16">
        <f t="shared" si="456"/>
        <v>0</v>
      </c>
      <c r="I1169" s="12">
        <f t="shared" si="436"/>
        <v>0</v>
      </c>
      <c r="J1169" s="16">
        <f t="shared" si="456"/>
        <v>0</v>
      </c>
      <c r="K1169" s="16">
        <f t="shared" si="456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456"/>
        <v>0</v>
      </c>
      <c r="H1170" s="16">
        <f t="shared" si="456"/>
        <v>0</v>
      </c>
      <c r="I1170" s="12">
        <f t="shared" si="436"/>
        <v>0</v>
      </c>
      <c r="J1170" s="16">
        <f t="shared" si="456"/>
        <v>0</v>
      </c>
      <c r="K1170" s="16">
        <f t="shared" si="456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456"/>
        <v>0</v>
      </c>
      <c r="H1171" s="16">
        <f t="shared" si="456"/>
        <v>0</v>
      </c>
      <c r="I1171" s="12">
        <f t="shared" si="436"/>
        <v>0</v>
      </c>
      <c r="J1171" s="16">
        <f t="shared" si="456"/>
        <v>0</v>
      </c>
      <c r="K1171" s="16">
        <f t="shared" si="456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456"/>
        <v>0</v>
      </c>
      <c r="H1172" s="16">
        <f t="shared" si="456"/>
        <v>0</v>
      </c>
      <c r="I1172" s="12">
        <f t="shared" si="436"/>
        <v>0</v>
      </c>
      <c r="J1172" s="16">
        <f t="shared" si="456"/>
        <v>0</v>
      </c>
      <c r="K1172" s="16">
        <f t="shared" si="456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457">G1174+G1175</f>
        <v>0</v>
      </c>
      <c r="H1173" s="16">
        <f t="shared" ref="H1173" si="458">H1174+H1175</f>
        <v>0</v>
      </c>
      <c r="I1173" s="12">
        <f t="shared" si="436"/>
        <v>0</v>
      </c>
      <c r="J1173" s="16">
        <f t="shared" si="457"/>
        <v>0</v>
      </c>
      <c r="K1173" s="16">
        <f t="shared" si="457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436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436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459">G1177</f>
        <v>0</v>
      </c>
      <c r="H1176" s="63">
        <f t="shared" si="459"/>
        <v>0</v>
      </c>
      <c r="I1176" s="12">
        <f t="shared" si="436"/>
        <v>0</v>
      </c>
      <c r="J1176" s="63">
        <f t="shared" si="459"/>
        <v>0</v>
      </c>
      <c r="K1176" s="63">
        <f t="shared" si="459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459"/>
        <v>0</v>
      </c>
      <c r="H1177" s="63">
        <f t="shared" si="459"/>
        <v>0</v>
      </c>
      <c r="I1177" s="12">
        <f t="shared" si="436"/>
        <v>0</v>
      </c>
      <c r="J1177" s="63">
        <f t="shared" si="459"/>
        <v>0</v>
      </c>
      <c r="K1177" s="63">
        <f t="shared" si="459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460">G1180</f>
        <v>0</v>
      </c>
      <c r="H1178" s="63">
        <f t="shared" ref="H1178" si="461">H1180</f>
        <v>0</v>
      </c>
      <c r="I1178" s="12">
        <f t="shared" si="436"/>
        <v>0</v>
      </c>
      <c r="J1178" s="63">
        <f t="shared" si="460"/>
        <v>0</v>
      </c>
      <c r="K1178" s="63">
        <f t="shared" si="460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436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436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462">G1182</f>
        <v>131.5</v>
      </c>
      <c r="H1181" s="64">
        <f t="shared" si="462"/>
        <v>0</v>
      </c>
      <c r="I1181" s="12">
        <f t="shared" si="436"/>
        <v>131.5</v>
      </c>
      <c r="J1181" s="64">
        <f t="shared" ref="J1181:K1181" si="463">J1182</f>
        <v>0</v>
      </c>
      <c r="K1181" s="64">
        <f t="shared" si="463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462"/>
        <v>131.5</v>
      </c>
      <c r="H1182" s="64">
        <f t="shared" si="462"/>
        <v>0</v>
      </c>
      <c r="I1182" s="12">
        <f t="shared" si="436"/>
        <v>131.5</v>
      </c>
      <c r="J1182" s="64">
        <f t="shared" ref="J1182:K1182" si="464">J1183</f>
        <v>0</v>
      </c>
      <c r="K1182" s="64">
        <f t="shared" si="464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462"/>
        <v>131.5</v>
      </c>
      <c r="H1183" s="64">
        <f t="shared" si="462"/>
        <v>0</v>
      </c>
      <c r="I1183" s="12">
        <f t="shared" si="436"/>
        <v>131.5</v>
      </c>
      <c r="J1183" s="64">
        <f t="shared" ref="J1183:K1183" si="465">J1184</f>
        <v>0</v>
      </c>
      <c r="K1183" s="64">
        <f t="shared" si="465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462"/>
        <v>131.5</v>
      </c>
      <c r="H1184" s="64">
        <f t="shared" si="462"/>
        <v>0</v>
      </c>
      <c r="I1184" s="12">
        <f t="shared" si="436"/>
        <v>131.5</v>
      </c>
      <c r="J1184" s="64">
        <f t="shared" ref="J1184:K1184" si="466">J1185</f>
        <v>0</v>
      </c>
      <c r="K1184" s="64">
        <f t="shared" si="466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462"/>
        <v>131.5</v>
      </c>
      <c r="H1185" s="64">
        <f t="shared" si="462"/>
        <v>0</v>
      </c>
      <c r="I1185" s="12">
        <f t="shared" si="436"/>
        <v>131.5</v>
      </c>
      <c r="J1185" s="64">
        <f t="shared" ref="J1185:K1185" si="467">J1186</f>
        <v>0</v>
      </c>
      <c r="K1185" s="64">
        <f t="shared" si="467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436"/>
        <v>131.5</v>
      </c>
      <c r="J1186" s="64">
        <f t="shared" ref="J1186:K1186" si="468">J1187+J1188+J1189</f>
        <v>0</v>
      </c>
      <c r="K1186" s="64">
        <f t="shared" si="468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436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436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436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69">G1190+H1190</f>
        <v>0</v>
      </c>
      <c r="J1190" s="64">
        <f t="shared" ref="J1190:K1192" si="470">J1191</f>
        <v>0</v>
      </c>
      <c r="K1190" s="64">
        <f t="shared" si="470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69"/>
        <v>0</v>
      </c>
      <c r="J1191" s="64">
        <f t="shared" ref="J1191:K1191" si="471">J1192+J1194</f>
        <v>0</v>
      </c>
      <c r="K1191" s="64">
        <f t="shared" si="471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69"/>
        <v>0</v>
      </c>
      <c r="J1192" s="64">
        <f t="shared" si="470"/>
        <v>0</v>
      </c>
      <c r="K1192" s="64">
        <f t="shared" si="470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69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69"/>
        <v>0</v>
      </c>
      <c r="J1194" s="64">
        <f t="shared" ref="J1194:K1194" si="472">J1195</f>
        <v>0</v>
      </c>
      <c r="K1194" s="64">
        <f t="shared" si="472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69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7223.2000000000007</v>
      </c>
      <c r="H1196" s="15">
        <f>H1197</f>
        <v>818.4</v>
      </c>
      <c r="I1196" s="12">
        <f>G1196+H1196</f>
        <v>8041.6</v>
      </c>
      <c r="J1196" s="15">
        <f t="shared" ref="J1196:K1196" si="473">J1197</f>
        <v>9165.2999999999993</v>
      </c>
      <c r="K1196" s="15">
        <f t="shared" si="473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7223.2000000000007</v>
      </c>
      <c r="H1197" s="15">
        <f>H1198+H1218+H1229+H1238+H1214+H1224+H1233+H1243</f>
        <v>818.4</v>
      </c>
      <c r="I1197" s="12">
        <f>G1197+H1197</f>
        <v>8041.6</v>
      </c>
      <c r="J1197" s="15">
        <f t="shared" ref="J1197:K1197" si="474">J1198+J1218+J1229+J1238+J1214+J1224+J1233+J1243</f>
        <v>9165.2999999999993</v>
      </c>
      <c r="K1197" s="15">
        <f t="shared" si="474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75">J1199</f>
        <v>0</v>
      </c>
      <c r="K1198" s="16">
        <f t="shared" si="475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75"/>
        <v>0</v>
      </c>
      <c r="K1199" s="16">
        <f t="shared" si="475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76">J1201+J1202</f>
        <v>0</v>
      </c>
      <c r="K1200" s="16">
        <f t="shared" si="476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69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69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69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69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69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69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77">G1208</f>
        <v>0</v>
      </c>
      <c r="H1207" s="16">
        <f t="shared" si="477"/>
        <v>0</v>
      </c>
      <c r="I1207" s="12">
        <f t="shared" si="469"/>
        <v>0</v>
      </c>
      <c r="J1207" s="16">
        <f t="shared" si="477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77"/>
        <v>0</v>
      </c>
      <c r="H1208" s="16">
        <f t="shared" si="477"/>
        <v>0</v>
      </c>
      <c r="I1208" s="12">
        <f t="shared" si="469"/>
        <v>0</v>
      </c>
      <c r="J1208" s="16">
        <f t="shared" si="477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77"/>
        <v>0</v>
      </c>
      <c r="H1209" s="16">
        <f t="shared" si="477"/>
        <v>0</v>
      </c>
      <c r="I1209" s="12">
        <f t="shared" si="469"/>
        <v>0</v>
      </c>
      <c r="J1209" s="16">
        <f t="shared" si="477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77"/>
        <v>0</v>
      </c>
      <c r="H1210" s="16">
        <f t="shared" si="477"/>
        <v>0</v>
      </c>
      <c r="I1210" s="12">
        <f t="shared" si="469"/>
        <v>0</v>
      </c>
      <c r="J1210" s="16">
        <f t="shared" si="477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69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69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69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78">G1215</f>
        <v>0</v>
      </c>
      <c r="H1214" s="63">
        <f t="shared" si="478"/>
        <v>0</v>
      </c>
      <c r="I1214" s="12">
        <f t="shared" si="469"/>
        <v>0</v>
      </c>
      <c r="J1214" s="63">
        <f t="shared" si="478"/>
        <v>0</v>
      </c>
      <c r="K1214" s="16">
        <f t="shared" si="478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78"/>
        <v>0</v>
      </c>
      <c r="H1215" s="63">
        <f t="shared" si="478"/>
        <v>0</v>
      </c>
      <c r="I1215" s="12">
        <f t="shared" si="469"/>
        <v>0</v>
      </c>
      <c r="J1215" s="63">
        <f t="shared" si="478"/>
        <v>0</v>
      </c>
      <c r="K1215" s="16">
        <f t="shared" si="478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78"/>
        <v>0</v>
      </c>
      <c r="H1216" s="63">
        <f t="shared" si="478"/>
        <v>0</v>
      </c>
      <c r="I1216" s="12">
        <f t="shared" si="469"/>
        <v>0</v>
      </c>
      <c r="J1216" s="63">
        <f t="shared" si="478"/>
        <v>0</v>
      </c>
      <c r="K1216" s="16">
        <f t="shared" si="478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69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79">G1219</f>
        <v>2380.1999999999998</v>
      </c>
      <c r="H1218" s="16">
        <f t="shared" si="479"/>
        <v>0</v>
      </c>
      <c r="I1218" s="12">
        <f t="shared" si="469"/>
        <v>2380.1999999999998</v>
      </c>
      <c r="J1218" s="16">
        <f t="shared" si="479"/>
        <v>2380.1999999999998</v>
      </c>
      <c r="K1218" s="16">
        <f t="shared" si="479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80">G1220+G1222</f>
        <v>2380.1999999999998</v>
      </c>
      <c r="H1219" s="16">
        <f t="shared" ref="H1219" si="481">H1220+H1222</f>
        <v>0</v>
      </c>
      <c r="I1219" s="12">
        <f t="shared" si="469"/>
        <v>2380.1999999999998</v>
      </c>
      <c r="J1219" s="16">
        <f t="shared" si="480"/>
        <v>2380.1999999999998</v>
      </c>
      <c r="K1219" s="16">
        <f t="shared" si="480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82">G1221</f>
        <v>1381.7</v>
      </c>
      <c r="H1220" s="16">
        <f t="shared" si="482"/>
        <v>0</v>
      </c>
      <c r="I1220" s="12">
        <f t="shared" si="469"/>
        <v>1381.7</v>
      </c>
      <c r="J1220" s="16">
        <f t="shared" si="482"/>
        <v>1381.7</v>
      </c>
      <c r="K1220" s="16">
        <f t="shared" si="482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69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83">G1223</f>
        <v>998.5</v>
      </c>
      <c r="H1222" s="16">
        <f t="shared" si="483"/>
        <v>0</v>
      </c>
      <c r="I1222" s="12">
        <f t="shared" si="469"/>
        <v>998.5</v>
      </c>
      <c r="J1222" s="16">
        <f t="shared" si="483"/>
        <v>998.5</v>
      </c>
      <c r="K1222" s="16">
        <f t="shared" si="483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69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84">G1225</f>
        <v>0</v>
      </c>
      <c r="H1224" s="16">
        <f t="shared" si="484"/>
        <v>0</v>
      </c>
      <c r="I1224" s="12">
        <f t="shared" si="469"/>
        <v>0</v>
      </c>
      <c r="J1224" s="16">
        <f t="shared" si="484"/>
        <v>0</v>
      </c>
      <c r="K1224" s="16">
        <f t="shared" si="484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84"/>
        <v>0</v>
      </c>
      <c r="H1225" s="16">
        <f t="shared" si="484"/>
        <v>0</v>
      </c>
      <c r="I1225" s="12">
        <f t="shared" si="469"/>
        <v>0</v>
      </c>
      <c r="J1225" s="16">
        <f t="shared" si="484"/>
        <v>0</v>
      </c>
      <c r="K1225" s="16">
        <f t="shared" si="484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84"/>
        <v>0</v>
      </c>
      <c r="H1226" s="16">
        <f t="shared" si="484"/>
        <v>0</v>
      </c>
      <c r="I1226" s="12">
        <f t="shared" si="469"/>
        <v>0</v>
      </c>
      <c r="J1226" s="16">
        <f t="shared" si="484"/>
        <v>0</v>
      </c>
      <c r="K1226" s="16">
        <f t="shared" si="484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84"/>
        <v>0</v>
      </c>
      <c r="H1227" s="16">
        <f t="shared" si="484"/>
        <v>0</v>
      </c>
      <c r="I1227" s="12">
        <f t="shared" si="469"/>
        <v>0</v>
      </c>
      <c r="J1227" s="16">
        <f t="shared" si="484"/>
        <v>0</v>
      </c>
      <c r="K1227" s="16">
        <f t="shared" si="484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69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69"/>
        <v>559.4</v>
      </c>
      <c r="J1229" s="16">
        <f t="shared" ref="G1229:K1231" si="485">J1230</f>
        <v>559.4</v>
      </c>
      <c r="K1229" s="16">
        <f t="shared" si="485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85"/>
        <v>559.4</v>
      </c>
      <c r="H1230" s="16">
        <f t="shared" si="485"/>
        <v>0</v>
      </c>
      <c r="I1230" s="12">
        <f t="shared" si="469"/>
        <v>559.4</v>
      </c>
      <c r="J1230" s="16">
        <f t="shared" si="485"/>
        <v>559.4</v>
      </c>
      <c r="K1230" s="16">
        <f t="shared" si="485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85"/>
        <v>559.4</v>
      </c>
      <c r="H1231" s="16">
        <f t="shared" si="485"/>
        <v>0</v>
      </c>
      <c r="I1231" s="12">
        <f t="shared" si="469"/>
        <v>559.4</v>
      </c>
      <c r="J1231" s="16">
        <f t="shared" si="485"/>
        <v>559.4</v>
      </c>
      <c r="K1231" s="16">
        <f t="shared" si="485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69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86">G1234</f>
        <v>0</v>
      </c>
      <c r="H1233" s="16">
        <f t="shared" si="486"/>
        <v>0</v>
      </c>
      <c r="I1233" s="12">
        <f t="shared" si="469"/>
        <v>0</v>
      </c>
      <c r="J1233" s="16">
        <f t="shared" si="486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86"/>
        <v>0</v>
      </c>
      <c r="H1234" s="16">
        <f t="shared" si="486"/>
        <v>0</v>
      </c>
      <c r="I1234" s="12">
        <f t="shared" si="469"/>
        <v>0</v>
      </c>
      <c r="J1234" s="16">
        <f t="shared" si="486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86"/>
        <v>0</v>
      </c>
      <c r="H1235" s="16">
        <f t="shared" si="486"/>
        <v>0</v>
      </c>
      <c r="I1235" s="12">
        <f t="shared" si="469"/>
        <v>0</v>
      </c>
      <c r="J1235" s="16">
        <f t="shared" si="486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86"/>
        <v>0</v>
      </c>
      <c r="H1236" s="16">
        <f t="shared" si="486"/>
        <v>0</v>
      </c>
      <c r="I1236" s="12">
        <f t="shared" si="469"/>
        <v>0</v>
      </c>
      <c r="J1236" s="16">
        <f t="shared" si="486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69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87">G1239</f>
        <v>4283.6000000000004</v>
      </c>
      <c r="H1238" s="16">
        <f t="shared" si="487"/>
        <v>818.4</v>
      </c>
      <c r="I1238" s="12">
        <f t="shared" si="469"/>
        <v>5102</v>
      </c>
      <c r="J1238" s="16">
        <f t="shared" si="487"/>
        <v>6225.7</v>
      </c>
      <c r="K1238" s="16">
        <f t="shared" si="487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87"/>
        <v>4283.6000000000004</v>
      </c>
      <c r="H1239" s="16">
        <f t="shared" si="487"/>
        <v>818.4</v>
      </c>
      <c r="I1239" s="12">
        <f t="shared" si="469"/>
        <v>5102</v>
      </c>
      <c r="J1239" s="16">
        <f t="shared" si="487"/>
        <v>6225.7</v>
      </c>
      <c r="K1239" s="16">
        <f t="shared" si="487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87"/>
        <v>4283.6000000000004</v>
      </c>
      <c r="H1240" s="16">
        <f t="shared" si="487"/>
        <v>818.4</v>
      </c>
      <c r="I1240" s="12">
        <f t="shared" si="469"/>
        <v>5102</v>
      </c>
      <c r="J1240" s="16">
        <f t="shared" si="487"/>
        <v>6225.7</v>
      </c>
      <c r="K1240" s="16">
        <f t="shared" si="487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f>'[3]Бюджет 2025 г 2 чтение'!$H$529</f>
        <v>4283.6000000000004</v>
      </c>
      <c r="H1241" s="149">
        <f>'[4]Поправки февраль'!$I$537</f>
        <v>818.4</v>
      </c>
      <c r="I1241" s="12">
        <f t="shared" si="469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69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88">G1244</f>
        <v>0</v>
      </c>
      <c r="H1243" s="19">
        <f t="shared" si="488"/>
        <v>0</v>
      </c>
      <c r="I1243" s="12">
        <f t="shared" si="469"/>
        <v>0</v>
      </c>
      <c r="J1243" s="19">
        <f t="shared" si="488"/>
        <v>0</v>
      </c>
      <c r="K1243" s="19">
        <f t="shared" si="488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88"/>
        <v>0</v>
      </c>
      <c r="H1244" s="19">
        <f t="shared" si="488"/>
        <v>0</v>
      </c>
      <c r="I1244" s="12">
        <f t="shared" si="469"/>
        <v>0</v>
      </c>
      <c r="J1244" s="19">
        <f t="shared" si="488"/>
        <v>0</v>
      </c>
      <c r="K1244" s="19">
        <f t="shared" si="488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69"/>
        <v>0</v>
      </c>
      <c r="J1245" s="19">
        <f t="shared" si="488"/>
        <v>0</v>
      </c>
      <c r="K1245" s="19">
        <f t="shared" si="488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69"/>
        <v>0</v>
      </c>
      <c r="J1246" s="19">
        <f t="shared" si="488"/>
        <v>0</v>
      </c>
      <c r="K1246" s="19">
        <f t="shared" si="488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69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1184.5</v>
      </c>
      <c r="H1248" s="15">
        <f>H1257+H1249+H1253</f>
        <v>459.5</v>
      </c>
      <c r="I1248" s="12">
        <f t="shared" si="469"/>
        <v>1644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89">G1250</f>
        <v>0</v>
      </c>
      <c r="H1249" s="15">
        <f t="shared" si="489"/>
        <v>0</v>
      </c>
      <c r="I1249" s="12">
        <f t="shared" si="469"/>
        <v>0</v>
      </c>
      <c r="J1249" s="15">
        <f t="shared" si="489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89"/>
        <v>0</v>
      </c>
      <c r="H1250" s="15">
        <f t="shared" si="489"/>
        <v>0</v>
      </c>
      <c r="I1250" s="12">
        <f t="shared" si="469"/>
        <v>0</v>
      </c>
      <c r="J1250" s="15">
        <f t="shared" si="489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89"/>
        <v>0</v>
      </c>
      <c r="H1251" s="15">
        <f t="shared" si="489"/>
        <v>0</v>
      </c>
      <c r="I1251" s="12">
        <f t="shared" si="469"/>
        <v>0</v>
      </c>
      <c r="J1251" s="15">
        <f t="shared" si="489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69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0</v>
      </c>
      <c r="H1253" s="15">
        <f t="shared" ref="H1253:K1255" si="490">H1254</f>
        <v>459.5</v>
      </c>
      <c r="I1253" s="12">
        <f t="shared" si="469"/>
        <v>459.5</v>
      </c>
      <c r="J1253" s="15">
        <f t="shared" si="490"/>
        <v>0</v>
      </c>
      <c r="K1253" s="15">
        <f t="shared" si="490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0</v>
      </c>
      <c r="H1254" s="15">
        <f t="shared" si="490"/>
        <v>459.5</v>
      </c>
      <c r="I1254" s="12">
        <f t="shared" si="469"/>
        <v>459.5</v>
      </c>
      <c r="J1254" s="15">
        <f t="shared" si="490"/>
        <v>0</v>
      </c>
      <c r="K1254" s="15">
        <f t="shared" si="490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0</v>
      </c>
      <c r="H1255" s="15">
        <f t="shared" si="490"/>
        <v>459.5</v>
      </c>
      <c r="I1255" s="12">
        <f t="shared" si="469"/>
        <v>459.5</v>
      </c>
      <c r="J1255" s="15">
        <f t="shared" si="490"/>
        <v>0</v>
      </c>
      <c r="K1255" s="15">
        <f t="shared" si="490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/>
      <c r="H1256" s="193">
        <f>'[4]Поправки февраль'!$I$1273</f>
        <v>459.5</v>
      </c>
      <c r="I1256" s="194">
        <f t="shared" si="469"/>
        <v>459.5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91">G1258+G1261</f>
        <v>1184.5</v>
      </c>
      <c r="H1257" s="16">
        <f t="shared" ref="H1257" si="492">H1258+H1261</f>
        <v>0</v>
      </c>
      <c r="I1257" s="12">
        <f t="shared" si="469"/>
        <v>1184.5</v>
      </c>
      <c r="J1257" s="16">
        <f t="shared" si="491"/>
        <v>1184.5</v>
      </c>
      <c r="K1257" s="16">
        <f t="shared" si="491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93">G1259</f>
        <v>1091</v>
      </c>
      <c r="H1258" s="16">
        <f t="shared" si="493"/>
        <v>0</v>
      </c>
      <c r="I1258" s="12">
        <f t="shared" ref="I1258:I1321" si="494">G1258+H1258</f>
        <v>1091</v>
      </c>
      <c r="J1258" s="16">
        <f t="shared" si="493"/>
        <v>1091</v>
      </c>
      <c r="K1258" s="16">
        <f t="shared" si="49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93"/>
        <v>1091</v>
      </c>
      <c r="H1259" s="16">
        <f t="shared" si="493"/>
        <v>0</v>
      </c>
      <c r="I1259" s="12">
        <f t="shared" si="494"/>
        <v>1091</v>
      </c>
      <c r="J1259" s="16">
        <f t="shared" si="493"/>
        <v>1091</v>
      </c>
      <c r="K1259" s="16">
        <f t="shared" si="49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9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95">G1262</f>
        <v>93.5</v>
      </c>
      <c r="H1261" s="16">
        <f t="shared" si="495"/>
        <v>0</v>
      </c>
      <c r="I1261" s="12">
        <f t="shared" si="494"/>
        <v>93.5</v>
      </c>
      <c r="J1261" s="16">
        <f t="shared" si="495"/>
        <v>93.5</v>
      </c>
      <c r="K1261" s="16">
        <f t="shared" si="49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95"/>
        <v>93.5</v>
      </c>
      <c r="H1262" s="16">
        <f t="shared" si="495"/>
        <v>0</v>
      </c>
      <c r="I1262" s="12">
        <f t="shared" si="494"/>
        <v>93.5</v>
      </c>
      <c r="J1262" s="16">
        <f t="shared" si="495"/>
        <v>93.5</v>
      </c>
      <c r="K1262" s="16">
        <f t="shared" si="49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9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96">G1265</f>
        <v>0</v>
      </c>
      <c r="H1264" s="19">
        <f t="shared" si="496"/>
        <v>0</v>
      </c>
      <c r="I1264" s="12">
        <f t="shared" si="49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96"/>
        <v>0</v>
      </c>
      <c r="H1265" s="19">
        <f t="shared" si="496"/>
        <v>0</v>
      </c>
      <c r="I1265" s="12">
        <f t="shared" si="49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96"/>
        <v>0</v>
      </c>
      <c r="H1266" s="19">
        <f t="shared" si="496"/>
        <v>0</v>
      </c>
      <c r="I1266" s="12">
        <f t="shared" si="49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9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97">G1269+G1270</f>
        <v>150</v>
      </c>
      <c r="H1268" s="15">
        <f t="shared" ref="H1268" si="498">H1269+H1270</f>
        <v>0</v>
      </c>
      <c r="I1268" s="12">
        <f t="shared" si="494"/>
        <v>150</v>
      </c>
      <c r="J1268" s="15">
        <f t="shared" si="497"/>
        <v>150</v>
      </c>
      <c r="K1268" s="15">
        <f t="shared" si="49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94"/>
        <v>150</v>
      </c>
      <c r="J1269" s="15">
        <f t="shared" ref="J1269:K1269" si="499">J1324+J1340</f>
        <v>150</v>
      </c>
      <c r="K1269" s="15">
        <f t="shared" si="499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94"/>
        <v>0</v>
      </c>
      <c r="J1270" s="15">
        <f>J1333+J1344</f>
        <v>0</v>
      </c>
      <c r="K1270" s="15">
        <f t="shared" ref="K1270" si="500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501">G1319</f>
        <v>150</v>
      </c>
      <c r="H1271" s="15">
        <f t="shared" ref="H1271" si="502">H1319</f>
        <v>0</v>
      </c>
      <c r="I1271" s="12">
        <f t="shared" si="494"/>
        <v>150</v>
      </c>
      <c r="J1271" s="15">
        <f t="shared" si="501"/>
        <v>150</v>
      </c>
      <c r="K1271" s="15">
        <f t="shared" si="501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9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9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9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9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9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9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9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9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9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9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9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9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9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9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9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9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9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9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9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9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9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9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9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503">G1296</f>
        <v>0</v>
      </c>
      <c r="H1295" s="16">
        <f t="shared" si="503"/>
        <v>0</v>
      </c>
      <c r="I1295" s="12">
        <f t="shared" si="49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503"/>
        <v>0</v>
      </c>
      <c r="H1296" s="16">
        <f t="shared" si="503"/>
        <v>0</v>
      </c>
      <c r="I1296" s="12">
        <f t="shared" si="49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503"/>
        <v>0</v>
      </c>
      <c r="H1297" s="16">
        <f t="shared" si="503"/>
        <v>0</v>
      </c>
      <c r="I1297" s="12">
        <f t="shared" si="49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9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9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9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9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9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504">G1304</f>
        <v>0</v>
      </c>
      <c r="H1303" s="16">
        <f t="shared" si="504"/>
        <v>0</v>
      </c>
      <c r="I1303" s="12">
        <f t="shared" si="49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504"/>
        <v>0</v>
      </c>
      <c r="H1304" s="16">
        <f t="shared" si="504"/>
        <v>0</v>
      </c>
      <c r="I1304" s="12">
        <f t="shared" si="49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504"/>
        <v>0</v>
      </c>
      <c r="H1305" s="16">
        <f t="shared" si="504"/>
        <v>0</v>
      </c>
      <c r="I1305" s="12">
        <f t="shared" si="49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9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9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9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9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9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9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9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9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9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9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9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9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9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505">G1320</f>
        <v>150</v>
      </c>
      <c r="H1319" s="16">
        <f t="shared" si="505"/>
        <v>0</v>
      </c>
      <c r="I1319" s="12">
        <f t="shared" si="494"/>
        <v>150</v>
      </c>
      <c r="J1319" s="16">
        <f t="shared" si="505"/>
        <v>150</v>
      </c>
      <c r="K1319" s="16">
        <f t="shared" si="505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505"/>
        <v>150</v>
      </c>
      <c r="H1320" s="16">
        <f t="shared" si="505"/>
        <v>0</v>
      </c>
      <c r="I1320" s="12">
        <f t="shared" si="494"/>
        <v>150</v>
      </c>
      <c r="J1320" s="16">
        <f t="shared" si="505"/>
        <v>150</v>
      </c>
      <c r="K1320" s="16">
        <f t="shared" si="505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505"/>
        <v>150</v>
      </c>
      <c r="H1321" s="16">
        <f t="shared" si="505"/>
        <v>0</v>
      </c>
      <c r="I1321" s="12">
        <f t="shared" si="494"/>
        <v>150</v>
      </c>
      <c r="J1321" s="16">
        <f t="shared" si="505"/>
        <v>150</v>
      </c>
      <c r="K1321" s="16">
        <f t="shared" si="505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505"/>
        <v>150</v>
      </c>
      <c r="H1322" s="16">
        <f t="shared" si="505"/>
        <v>0</v>
      </c>
      <c r="I1322" s="12">
        <f t="shared" ref="I1322:I1378" si="506">G1322+H1322</f>
        <v>150</v>
      </c>
      <c r="J1322" s="16">
        <f t="shared" si="505"/>
        <v>150</v>
      </c>
      <c r="K1322" s="16">
        <f t="shared" si="505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505"/>
        <v>150</v>
      </c>
      <c r="H1323" s="16">
        <f t="shared" si="505"/>
        <v>0</v>
      </c>
      <c r="I1323" s="12">
        <f t="shared" si="506"/>
        <v>150</v>
      </c>
      <c r="J1323" s="16">
        <f t="shared" si="505"/>
        <v>150</v>
      </c>
      <c r="K1323" s="16">
        <f t="shared" si="505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506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506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506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506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506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507">G1330</f>
        <v>0</v>
      </c>
      <c r="H1329" s="19">
        <f t="shared" si="507"/>
        <v>0</v>
      </c>
      <c r="I1329" s="12">
        <f t="shared" si="506"/>
        <v>0</v>
      </c>
      <c r="J1329" s="19">
        <f t="shared" ref="J1329:K1332" si="508">J1330</f>
        <v>0</v>
      </c>
      <c r="K1329" s="19">
        <f t="shared" si="508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507"/>
        <v>0</v>
      </c>
      <c r="H1330" s="19">
        <f t="shared" si="507"/>
        <v>0</v>
      </c>
      <c r="I1330" s="12">
        <f t="shared" si="506"/>
        <v>0</v>
      </c>
      <c r="J1330" s="19">
        <f t="shared" si="508"/>
        <v>0</v>
      </c>
      <c r="K1330" s="19">
        <f t="shared" si="508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507"/>
        <v>0</v>
      </c>
      <c r="H1331" s="19">
        <f t="shared" si="507"/>
        <v>0</v>
      </c>
      <c r="I1331" s="12">
        <f t="shared" si="506"/>
        <v>0</v>
      </c>
      <c r="J1331" s="19">
        <f t="shared" si="508"/>
        <v>0</v>
      </c>
      <c r="K1331" s="19">
        <f t="shared" si="508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507"/>
        <v>0</v>
      </c>
      <c r="H1332" s="19">
        <f t="shared" si="507"/>
        <v>0</v>
      </c>
      <c r="I1332" s="12">
        <f t="shared" si="506"/>
        <v>0</v>
      </c>
      <c r="J1332" s="19">
        <f t="shared" si="508"/>
        <v>0</v>
      </c>
      <c r="K1332" s="19">
        <f t="shared" si="508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506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509">G1335</f>
        <v>0</v>
      </c>
      <c r="H1334" s="16">
        <f t="shared" si="509"/>
        <v>0</v>
      </c>
      <c r="I1334" s="12">
        <f t="shared" si="506"/>
        <v>0</v>
      </c>
      <c r="J1334" s="16">
        <f t="shared" si="509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509"/>
        <v>0</v>
      </c>
      <c r="H1335" s="16">
        <f t="shared" si="509"/>
        <v>0</v>
      </c>
      <c r="I1335" s="12">
        <f t="shared" si="506"/>
        <v>0</v>
      </c>
      <c r="J1335" s="16">
        <f t="shared" si="509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509"/>
        <v>0</v>
      </c>
      <c r="H1336" s="16">
        <f t="shared" si="509"/>
        <v>0</v>
      </c>
      <c r="I1336" s="12">
        <f t="shared" si="506"/>
        <v>0</v>
      </c>
      <c r="J1336" s="16">
        <f t="shared" si="509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509"/>
        <v>0</v>
      </c>
      <c r="H1337" s="16">
        <f t="shared" si="509"/>
        <v>0</v>
      </c>
      <c r="I1337" s="12">
        <f t="shared" si="506"/>
        <v>0</v>
      </c>
      <c r="J1337" s="16">
        <f t="shared" si="509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509"/>
        <v>0</v>
      </c>
      <c r="H1338" s="16">
        <f t="shared" si="509"/>
        <v>0</v>
      </c>
      <c r="I1338" s="12">
        <f t="shared" si="506"/>
        <v>0</v>
      </c>
      <c r="J1338" s="16">
        <f t="shared" si="509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509"/>
        <v>0</v>
      </c>
      <c r="H1339" s="16">
        <f t="shared" si="509"/>
        <v>0</v>
      </c>
      <c r="I1339" s="12">
        <f t="shared" si="506"/>
        <v>0</v>
      </c>
      <c r="J1339" s="16">
        <f t="shared" si="509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506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510">G1342</f>
        <v>0</v>
      </c>
      <c r="H1341" s="16">
        <f t="shared" si="510"/>
        <v>0</v>
      </c>
      <c r="I1341" s="12">
        <f t="shared" si="506"/>
        <v>0</v>
      </c>
      <c r="J1341" s="16">
        <f t="shared" si="510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510"/>
        <v>0</v>
      </c>
      <c r="H1342" s="16">
        <f t="shared" si="510"/>
        <v>0</v>
      </c>
      <c r="I1342" s="12">
        <f t="shared" si="506"/>
        <v>0</v>
      </c>
      <c r="J1342" s="16">
        <f t="shared" si="510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510"/>
        <v>0</v>
      </c>
      <c r="H1343" s="16">
        <f t="shared" si="510"/>
        <v>0</v>
      </c>
      <c r="I1343" s="12">
        <f t="shared" si="506"/>
        <v>0</v>
      </c>
      <c r="J1343" s="16">
        <f t="shared" si="510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506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511">G1346+G1347</f>
        <v>4520.2</v>
      </c>
      <c r="H1345" s="15">
        <f t="shared" ref="H1345" si="512">H1346+H1347</f>
        <v>0</v>
      </c>
      <c r="I1345" s="12">
        <f t="shared" si="506"/>
        <v>4520.2</v>
      </c>
      <c r="J1345" s="15">
        <f t="shared" si="511"/>
        <v>4520.2</v>
      </c>
      <c r="K1345" s="15">
        <f t="shared" si="511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513">G1360+G1365+G1369</f>
        <v>0</v>
      </c>
      <c r="H1346" s="15">
        <f t="shared" ref="H1346" si="514">H1360+H1365+H1369</f>
        <v>0</v>
      </c>
      <c r="I1346" s="12">
        <f t="shared" si="506"/>
        <v>0</v>
      </c>
      <c r="J1346" s="15">
        <f t="shared" si="513"/>
        <v>0</v>
      </c>
      <c r="K1346" s="15">
        <f t="shared" si="513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515">G1354+G1370</f>
        <v>4520.2</v>
      </c>
      <c r="H1347" s="15">
        <f t="shared" ref="H1347" si="516">H1354+H1370</f>
        <v>0</v>
      </c>
      <c r="I1347" s="12">
        <f t="shared" si="506"/>
        <v>4520.2</v>
      </c>
      <c r="J1347" s="15">
        <f t="shared" si="515"/>
        <v>4520.2</v>
      </c>
      <c r="K1347" s="15">
        <f t="shared" si="515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517">G1349</f>
        <v>4520.2</v>
      </c>
      <c r="H1348" s="15">
        <f t="shared" si="517"/>
        <v>0</v>
      </c>
      <c r="I1348" s="12">
        <f t="shared" si="506"/>
        <v>4520.2</v>
      </c>
      <c r="J1348" s="15">
        <f t="shared" si="517"/>
        <v>4520.2</v>
      </c>
      <c r="K1348" s="15">
        <f t="shared" si="517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517"/>
        <v>4520.2</v>
      </c>
      <c r="H1349" s="16">
        <f t="shared" si="517"/>
        <v>0</v>
      </c>
      <c r="I1349" s="12">
        <f t="shared" si="506"/>
        <v>4520.2</v>
      </c>
      <c r="J1349" s="16">
        <f t="shared" si="517"/>
        <v>4520.2</v>
      </c>
      <c r="K1349" s="16">
        <f t="shared" si="517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517"/>
        <v>4520.2</v>
      </c>
      <c r="H1350" s="16">
        <f t="shared" si="517"/>
        <v>0</v>
      </c>
      <c r="I1350" s="12">
        <f t="shared" si="506"/>
        <v>4520.2</v>
      </c>
      <c r="J1350" s="16">
        <f t="shared" si="517"/>
        <v>4520.2</v>
      </c>
      <c r="K1350" s="16">
        <f t="shared" si="517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517"/>
        <v>4520.2</v>
      </c>
      <c r="H1351" s="16">
        <f t="shared" si="517"/>
        <v>0</v>
      </c>
      <c r="I1351" s="12">
        <f t="shared" si="506"/>
        <v>4520.2</v>
      </c>
      <c r="J1351" s="16">
        <f t="shared" si="517"/>
        <v>4520.2</v>
      </c>
      <c r="K1351" s="16">
        <f t="shared" si="517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517"/>
        <v>4520.2</v>
      </c>
      <c r="H1352" s="16">
        <f t="shared" si="517"/>
        <v>0</v>
      </c>
      <c r="I1352" s="12">
        <f t="shared" si="506"/>
        <v>4520.2</v>
      </c>
      <c r="J1352" s="16">
        <f t="shared" si="517"/>
        <v>4520.2</v>
      </c>
      <c r="K1352" s="16">
        <f t="shared" si="517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517"/>
        <v>4520.2</v>
      </c>
      <c r="H1353" s="16">
        <f t="shared" si="517"/>
        <v>0</v>
      </c>
      <c r="I1353" s="12">
        <f t="shared" si="506"/>
        <v>4520.2</v>
      </c>
      <c r="J1353" s="16">
        <f t="shared" si="517"/>
        <v>4520.2</v>
      </c>
      <c r="K1353" s="16">
        <f t="shared" si="517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506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518">G1356</f>
        <v>0</v>
      </c>
      <c r="H1355" s="89">
        <f t="shared" si="518"/>
        <v>0</v>
      </c>
      <c r="I1355" s="12">
        <f t="shared" si="506"/>
        <v>0</v>
      </c>
      <c r="J1355" s="89">
        <f t="shared" si="518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518"/>
        <v>0</v>
      </c>
      <c r="H1356" s="90">
        <f t="shared" si="518"/>
        <v>0</v>
      </c>
      <c r="I1356" s="12">
        <f t="shared" si="506"/>
        <v>0</v>
      </c>
      <c r="J1356" s="90">
        <f t="shared" si="518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518"/>
        <v>0</v>
      </c>
      <c r="H1357" s="90">
        <f t="shared" si="518"/>
        <v>0</v>
      </c>
      <c r="I1357" s="12">
        <f t="shared" si="506"/>
        <v>0</v>
      </c>
      <c r="J1357" s="90">
        <f t="shared" si="518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518"/>
        <v>0</v>
      </c>
      <c r="H1358" s="90">
        <f t="shared" si="518"/>
        <v>0</v>
      </c>
      <c r="I1358" s="12">
        <f t="shared" si="506"/>
        <v>0</v>
      </c>
      <c r="J1358" s="90">
        <f t="shared" si="518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518"/>
        <v>0</v>
      </c>
      <c r="H1359" s="90">
        <f t="shared" si="518"/>
        <v>0</v>
      </c>
      <c r="I1359" s="12">
        <f t="shared" si="506"/>
        <v>0</v>
      </c>
      <c r="J1359" s="90">
        <f t="shared" si="518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506"/>
        <v>0</v>
      </c>
      <c r="J1360" s="20"/>
      <c r="K1360" s="26"/>
    </row>
    <row r="1361" spans="1:11" s="50" customFormat="1" ht="41.25" customHeight="1">
      <c r="A1361" s="95" t="s">
        <v>498</v>
      </c>
      <c r="B1361" s="18" t="s">
        <v>484</v>
      </c>
      <c r="C1361" s="24" t="s">
        <v>499</v>
      </c>
      <c r="D1361" s="55"/>
      <c r="E1361" s="55"/>
      <c r="F1361" s="55"/>
      <c r="G1361" s="97">
        <f t="shared" ref="G1361:K1361" si="519">G1362+G1366</f>
        <v>0</v>
      </c>
      <c r="H1361" s="97">
        <f t="shared" ref="H1361" si="520">H1362+H1366</f>
        <v>0</v>
      </c>
      <c r="I1361" s="12">
        <f t="shared" si="506"/>
        <v>0</v>
      </c>
      <c r="J1361" s="97">
        <f t="shared" si="519"/>
        <v>0</v>
      </c>
      <c r="K1361" s="97">
        <f t="shared" si="519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521">G1363</f>
        <v>0</v>
      </c>
      <c r="H1362" s="97">
        <f t="shared" si="521"/>
        <v>0</v>
      </c>
      <c r="I1362" s="12">
        <f t="shared" si="506"/>
        <v>0</v>
      </c>
      <c r="J1362" s="97">
        <f t="shared" si="521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521"/>
        <v>0</v>
      </c>
      <c r="H1363" s="97">
        <f t="shared" si="521"/>
        <v>0</v>
      </c>
      <c r="I1363" s="12">
        <f t="shared" si="506"/>
        <v>0</v>
      </c>
      <c r="J1363" s="97">
        <f t="shared" si="521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521"/>
        <v>0</v>
      </c>
      <c r="H1364" s="97">
        <f t="shared" si="521"/>
        <v>0</v>
      </c>
      <c r="I1364" s="12">
        <f t="shared" si="506"/>
        <v>0</v>
      </c>
      <c r="J1364" s="97">
        <f t="shared" si="521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506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522">G1367</f>
        <v>0</v>
      </c>
      <c r="H1366" s="97">
        <f t="shared" si="522"/>
        <v>0</v>
      </c>
      <c r="I1366" s="12">
        <f t="shared" si="506"/>
        <v>0</v>
      </c>
      <c r="J1366" s="97">
        <f t="shared" si="522"/>
        <v>0</v>
      </c>
      <c r="K1366" s="97">
        <f t="shared" si="522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522"/>
        <v>0</v>
      </c>
      <c r="H1367" s="97">
        <f t="shared" si="522"/>
        <v>0</v>
      </c>
      <c r="I1367" s="12">
        <f t="shared" si="506"/>
        <v>0</v>
      </c>
      <c r="J1367" s="97">
        <f t="shared" si="522"/>
        <v>0</v>
      </c>
      <c r="K1367" s="97">
        <f t="shared" si="522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523">G1369+G1370</f>
        <v>0</v>
      </c>
      <c r="H1368" s="97">
        <f t="shared" ref="H1368" si="524">H1369+H1370</f>
        <v>0</v>
      </c>
      <c r="I1368" s="12">
        <f t="shared" si="506"/>
        <v>0</v>
      </c>
      <c r="J1368" s="97">
        <f t="shared" si="523"/>
        <v>0</v>
      </c>
      <c r="K1368" s="97">
        <f t="shared" si="523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/>
      <c r="I1369" s="12">
        <f t="shared" si="506"/>
        <v>0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506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525">G1372</f>
        <v>0</v>
      </c>
      <c r="H1371" s="97">
        <f t="shared" si="525"/>
        <v>0</v>
      </c>
      <c r="I1371" s="12">
        <f t="shared" si="506"/>
        <v>0</v>
      </c>
      <c r="J1371" s="97">
        <f t="shared" si="525"/>
        <v>4205.1000000000004</v>
      </c>
      <c r="K1371" s="97">
        <f t="shared" si="525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525"/>
        <v>0</v>
      </c>
      <c r="H1372" s="97"/>
      <c r="I1372" s="12">
        <f t="shared" si="506"/>
        <v>0</v>
      </c>
      <c r="J1372" s="97">
        <f t="shared" si="525"/>
        <v>4205.1000000000004</v>
      </c>
      <c r="K1372" s="97">
        <f t="shared" si="525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525"/>
        <v>0</v>
      </c>
      <c r="H1373" s="97">
        <f t="shared" si="525"/>
        <v>0</v>
      </c>
      <c r="I1373" s="12">
        <f t="shared" si="506"/>
        <v>0</v>
      </c>
      <c r="J1373" s="97">
        <f t="shared" si="525"/>
        <v>4205.1000000000004</v>
      </c>
      <c r="K1373" s="97">
        <f t="shared" si="525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525"/>
        <v>0</v>
      </c>
      <c r="H1374" s="97">
        <f t="shared" si="525"/>
        <v>0</v>
      </c>
      <c r="I1374" s="12">
        <f t="shared" si="506"/>
        <v>0</v>
      </c>
      <c r="J1374" s="97">
        <f t="shared" si="525"/>
        <v>4205.1000000000004</v>
      </c>
      <c r="K1374" s="97">
        <f t="shared" si="525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525"/>
        <v>0</v>
      </c>
      <c r="H1375" s="97">
        <f t="shared" si="525"/>
        <v>0</v>
      </c>
      <c r="I1375" s="12">
        <f t="shared" si="506"/>
        <v>0</v>
      </c>
      <c r="J1375" s="97">
        <f t="shared" si="525"/>
        <v>4205.1000000000004</v>
      </c>
      <c r="K1375" s="97">
        <f t="shared" si="525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525"/>
        <v>0</v>
      </c>
      <c r="H1376" s="97">
        <f t="shared" si="525"/>
        <v>0</v>
      </c>
      <c r="I1376" s="12">
        <f t="shared" si="506"/>
        <v>0</v>
      </c>
      <c r="J1376" s="97">
        <f t="shared" si="525"/>
        <v>4205.1000000000004</v>
      </c>
      <c r="K1376" s="97">
        <f t="shared" si="525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525"/>
        <v>0</v>
      </c>
      <c r="H1377" s="97">
        <f t="shared" si="525"/>
        <v>0</v>
      </c>
      <c r="I1377" s="12">
        <f t="shared" si="506"/>
        <v>0</v>
      </c>
      <c r="J1377" s="97">
        <f t="shared" si="525"/>
        <v>4205.1000000000004</v>
      </c>
      <c r="K1377" s="97">
        <f t="shared" si="525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506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D6:K6"/>
    <mergeCell ref="A1:K1"/>
    <mergeCell ref="A2:K2"/>
    <mergeCell ref="A3:K3"/>
    <mergeCell ref="A4:K4"/>
    <mergeCell ref="A5:K5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J12:J14"/>
    <mergeCell ref="K12:K14"/>
    <mergeCell ref="G12:I12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Поправки июль</vt:lpstr>
      <vt:lpstr>Поправки июнь</vt:lpstr>
      <vt:lpstr>Поправки март</vt:lpstr>
      <vt:lpstr>Поправки февраль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14</cp:lastModifiedBy>
  <cp:revision>5</cp:revision>
  <cp:lastPrinted>2025-07-28T07:32:38Z</cp:lastPrinted>
  <dcterms:created xsi:type="dcterms:W3CDTF">2014-11-11T10:44:13Z</dcterms:created>
  <dcterms:modified xsi:type="dcterms:W3CDTF">2025-07-28T07:37:16Z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